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Aclaracion al ITEI 2023\"/>
    </mc:Choice>
  </mc:AlternateContent>
  <bookViews>
    <workbookView xWindow="0" yWindow="0" windowWidth="20490" windowHeight="7530"/>
  </bookViews>
  <sheets>
    <sheet name="2da Quincena" sheetId="7" r:id="rId1"/>
  </sheets>
  <definedNames>
    <definedName name="_xlnm.Print_Area" localSheetId="0">'2da Quincena'!$A$1:$AB$86</definedName>
  </definedNames>
  <calcPr calcId="162913"/>
</workbook>
</file>

<file path=xl/calcChain.xml><?xml version="1.0" encoding="utf-8"?>
<calcChain xmlns="http://schemas.openxmlformats.org/spreadsheetml/2006/main">
  <c r="F72" i="7" l="1"/>
  <c r="Y70" i="7"/>
  <c r="V70" i="7"/>
  <c r="T70" i="7"/>
  <c r="S70" i="7"/>
  <c r="R70" i="7"/>
  <c r="Q70" i="7"/>
  <c r="O70" i="7"/>
  <c r="N70" i="7"/>
  <c r="H70" i="7"/>
  <c r="G70" i="7"/>
  <c r="E70" i="7"/>
  <c r="AB69" i="7"/>
  <c r="W69" i="7"/>
  <c r="P69" i="7"/>
  <c r="X69" i="7" s="1"/>
  <c r="AA68" i="7"/>
  <c r="Z68" i="7"/>
  <c r="AB68" i="7" s="1"/>
  <c r="U68" i="7"/>
  <c r="W68" i="7" s="1"/>
  <c r="P68" i="7"/>
  <c r="AA67" i="7"/>
  <c r="Z67" i="7"/>
  <c r="AB67" i="7" s="1"/>
  <c r="U67" i="7"/>
  <c r="W67" i="7" s="1"/>
  <c r="P67" i="7"/>
  <c r="AA66" i="7"/>
  <c r="Z66" i="7"/>
  <c r="U66" i="7"/>
  <c r="W66" i="7" s="1"/>
  <c r="X66" i="7" s="1"/>
  <c r="P66" i="7"/>
  <c r="AA65" i="7"/>
  <c r="Z65" i="7"/>
  <c r="AB65" i="7" s="1"/>
  <c r="U65" i="7"/>
  <c r="W65" i="7" s="1"/>
  <c r="P65" i="7"/>
  <c r="AA64" i="7"/>
  <c r="AA70" i="7" s="1"/>
  <c r="Z64" i="7"/>
  <c r="U64" i="7"/>
  <c r="U70" i="7" s="1"/>
  <c r="P64" i="7"/>
  <c r="Y61" i="7"/>
  <c r="V61" i="7"/>
  <c r="T61" i="7"/>
  <c r="S61" i="7"/>
  <c r="R61" i="7"/>
  <c r="Q61" i="7"/>
  <c r="O61" i="7"/>
  <c r="N61" i="7"/>
  <c r="H61" i="7"/>
  <c r="G61" i="7"/>
  <c r="AA60" i="7"/>
  <c r="Z60" i="7"/>
  <c r="AB60" i="7" s="1"/>
  <c r="U60" i="7"/>
  <c r="W60" i="7" s="1"/>
  <c r="P60" i="7"/>
  <c r="AB59" i="7"/>
  <c r="W59" i="7"/>
  <c r="E59" i="7"/>
  <c r="E74" i="7" s="1"/>
  <c r="AA58" i="7"/>
  <c r="Z58" i="7"/>
  <c r="AB58" i="7" s="1"/>
  <c r="U58" i="7"/>
  <c r="W58" i="7" s="1"/>
  <c r="P58" i="7"/>
  <c r="AA57" i="7"/>
  <c r="Z57" i="7"/>
  <c r="U57" i="7"/>
  <c r="W57" i="7" s="1"/>
  <c r="X57" i="7" s="1"/>
  <c r="P57" i="7"/>
  <c r="AA56" i="7"/>
  <c r="Z56" i="7"/>
  <c r="W56" i="7"/>
  <c r="U56" i="7"/>
  <c r="P56" i="7"/>
  <c r="X56" i="7" s="1"/>
  <c r="AA55" i="7"/>
  <c r="Z55" i="7"/>
  <c r="U55" i="7"/>
  <c r="P55" i="7"/>
  <c r="Y52" i="7"/>
  <c r="T52" i="7"/>
  <c r="S52" i="7"/>
  <c r="R52" i="7"/>
  <c r="Q52" i="7"/>
  <c r="O52" i="7"/>
  <c r="N52" i="7"/>
  <c r="M52" i="7"/>
  <c r="M72" i="7" s="1"/>
  <c r="L52" i="7"/>
  <c r="L72" i="7" s="1"/>
  <c r="K52" i="7"/>
  <c r="K72" i="7" s="1"/>
  <c r="J52" i="7"/>
  <c r="J72" i="7" s="1"/>
  <c r="I52" i="7"/>
  <c r="I72" i="7" s="1"/>
  <c r="H52" i="7"/>
  <c r="G52" i="7"/>
  <c r="E52" i="7"/>
  <c r="AA51" i="7"/>
  <c r="Z51" i="7"/>
  <c r="W51" i="7"/>
  <c r="U51" i="7"/>
  <c r="P51" i="7"/>
  <c r="X51" i="7" s="1"/>
  <c r="AA50" i="7"/>
  <c r="Z50" i="7"/>
  <c r="AB50" i="7" s="1"/>
  <c r="U50" i="7"/>
  <c r="W50" i="7" s="1"/>
  <c r="P50" i="7"/>
  <c r="AA49" i="7"/>
  <c r="Z49" i="7"/>
  <c r="AB49" i="7" s="1"/>
  <c r="U49" i="7"/>
  <c r="W49" i="7" s="1"/>
  <c r="P49" i="7"/>
  <c r="AA48" i="7"/>
  <c r="Z48" i="7"/>
  <c r="U48" i="7"/>
  <c r="W48" i="7" s="1"/>
  <c r="X48" i="7" s="1"/>
  <c r="P48" i="7"/>
  <c r="AA47" i="7"/>
  <c r="Z47" i="7"/>
  <c r="W47" i="7"/>
  <c r="U47" i="7"/>
  <c r="P47" i="7"/>
  <c r="X47" i="7" s="1"/>
  <c r="AA46" i="7"/>
  <c r="Z46" i="7"/>
  <c r="AB46" i="7" s="1"/>
  <c r="U46" i="7"/>
  <c r="W46" i="7" s="1"/>
  <c r="P46" i="7"/>
  <c r="AA45" i="7"/>
  <c r="Z45" i="7"/>
  <c r="AB45" i="7" s="1"/>
  <c r="U45" i="7"/>
  <c r="W45" i="7" s="1"/>
  <c r="P45" i="7"/>
  <c r="AA44" i="7"/>
  <c r="Z44" i="7"/>
  <c r="U44" i="7"/>
  <c r="W44" i="7" s="1"/>
  <c r="X44" i="7" s="1"/>
  <c r="P44" i="7"/>
  <c r="AA43" i="7"/>
  <c r="Z43" i="7"/>
  <c r="W43" i="7"/>
  <c r="U43" i="7"/>
  <c r="P43" i="7"/>
  <c r="X43" i="7" s="1"/>
  <c r="AA42" i="7"/>
  <c r="Z42" i="7"/>
  <c r="AB42" i="7" s="1"/>
  <c r="U42" i="7"/>
  <c r="W42" i="7" s="1"/>
  <c r="P42" i="7"/>
  <c r="AA41" i="7"/>
  <c r="Z41" i="7"/>
  <c r="AB41" i="7" s="1"/>
  <c r="U41" i="7"/>
  <c r="W41" i="7" s="1"/>
  <c r="P41" i="7"/>
  <c r="AA40" i="7"/>
  <c r="Z40" i="7"/>
  <c r="U40" i="7"/>
  <c r="W40" i="7" s="1"/>
  <c r="X40" i="7" s="1"/>
  <c r="P40" i="7"/>
  <c r="AA39" i="7"/>
  <c r="Z39" i="7"/>
  <c r="W39" i="7"/>
  <c r="U39" i="7"/>
  <c r="P39" i="7"/>
  <c r="X39" i="7" s="1"/>
  <c r="AA38" i="7"/>
  <c r="Z38" i="7"/>
  <c r="AB38" i="7" s="1"/>
  <c r="U38" i="7"/>
  <c r="W38" i="7" s="1"/>
  <c r="P38" i="7"/>
  <c r="AA37" i="7"/>
  <c r="Z37" i="7"/>
  <c r="AB37" i="7" s="1"/>
  <c r="U37" i="7"/>
  <c r="W37" i="7" s="1"/>
  <c r="P37" i="7"/>
  <c r="AA36" i="7"/>
  <c r="AA52" i="7" s="1"/>
  <c r="Z36" i="7"/>
  <c r="U36" i="7"/>
  <c r="U52" i="7" s="1"/>
  <c r="P36" i="7"/>
  <c r="Y32" i="7"/>
  <c r="T32" i="7"/>
  <c r="S32" i="7"/>
  <c r="R32" i="7"/>
  <c r="Q32" i="7"/>
  <c r="O32" i="7"/>
  <c r="N32" i="7"/>
  <c r="G32" i="7"/>
  <c r="E32" i="7"/>
  <c r="AA31" i="7"/>
  <c r="Z31" i="7"/>
  <c r="AB31" i="7" s="1"/>
  <c r="U31" i="7"/>
  <c r="W31" i="7" s="1"/>
  <c r="P31" i="7"/>
  <c r="AA30" i="7"/>
  <c r="Z30" i="7"/>
  <c r="U30" i="7"/>
  <c r="W30" i="7" s="1"/>
  <c r="X30" i="7" s="1"/>
  <c r="P30" i="7"/>
  <c r="AA29" i="7"/>
  <c r="Z29" i="7"/>
  <c r="W29" i="7"/>
  <c r="U29" i="7"/>
  <c r="P29" i="7"/>
  <c r="X29" i="7" s="1"/>
  <c r="AA28" i="7"/>
  <c r="Z28" i="7"/>
  <c r="AB28" i="7" s="1"/>
  <c r="U28" i="7"/>
  <c r="P28" i="7"/>
  <c r="P32" i="7" s="1"/>
  <c r="Y25" i="7"/>
  <c r="V25" i="7"/>
  <c r="V72" i="7" s="1"/>
  <c r="T25" i="7"/>
  <c r="S25" i="7"/>
  <c r="R25" i="7"/>
  <c r="Q25" i="7"/>
  <c r="O25" i="7"/>
  <c r="N25" i="7"/>
  <c r="H25" i="7"/>
  <c r="G25" i="7"/>
  <c r="AA24" i="7"/>
  <c r="Z24" i="7"/>
  <c r="AB24" i="7" s="1"/>
  <c r="U24" i="7"/>
  <c r="W24" i="7" s="1"/>
  <c r="P24" i="7"/>
  <c r="AA23" i="7"/>
  <c r="Z23" i="7"/>
  <c r="U23" i="7"/>
  <c r="W23" i="7" s="1"/>
  <c r="X23" i="7" s="1"/>
  <c r="P23" i="7"/>
  <c r="AA22" i="7"/>
  <c r="Z22" i="7"/>
  <c r="W22" i="7"/>
  <c r="U22" i="7"/>
  <c r="P22" i="7"/>
  <c r="X22" i="7" s="1"/>
  <c r="AA21" i="7"/>
  <c r="Z21" i="7"/>
  <c r="U21" i="7"/>
  <c r="W21" i="7" s="1"/>
  <c r="P21" i="7"/>
  <c r="AA20" i="7"/>
  <c r="Z20" i="7"/>
  <c r="AB20" i="7" s="1"/>
  <c r="U20" i="7"/>
  <c r="W20" i="7" s="1"/>
  <c r="P20" i="7"/>
  <c r="AB19" i="7"/>
  <c r="W19" i="7"/>
  <c r="P19" i="7"/>
  <c r="X19" i="7" s="1"/>
  <c r="E19" i="7"/>
  <c r="E25" i="7" s="1"/>
  <c r="AA18" i="7"/>
  <c r="Z18" i="7"/>
  <c r="W18" i="7"/>
  <c r="U18" i="7"/>
  <c r="P18" i="7"/>
  <c r="X18" i="7" s="1"/>
  <c r="AA17" i="7"/>
  <c r="Z17" i="7"/>
  <c r="AB17" i="7" s="1"/>
  <c r="U17" i="7"/>
  <c r="W17" i="7" s="1"/>
  <c r="P17" i="7"/>
  <c r="AA16" i="7"/>
  <c r="Z16" i="7"/>
  <c r="AB16" i="7" s="1"/>
  <c r="U16" i="7"/>
  <c r="W16" i="7" s="1"/>
  <c r="P16" i="7"/>
  <c r="AA15" i="7"/>
  <c r="AB15" i="7" s="1"/>
  <c r="Z15" i="7"/>
  <c r="U15" i="7"/>
  <c r="W15" i="7" s="1"/>
  <c r="X15" i="7" s="1"/>
  <c r="P15" i="7"/>
  <c r="AB14" i="7"/>
  <c r="P14" i="7"/>
  <c r="AA13" i="7"/>
  <c r="Z13" i="7"/>
  <c r="W13" i="7"/>
  <c r="U13" i="7"/>
  <c r="P13" i="7"/>
  <c r="X13" i="7" s="1"/>
  <c r="AA12" i="7"/>
  <c r="Z12" i="7"/>
  <c r="Z25" i="7" s="1"/>
  <c r="U12" i="7"/>
  <c r="P12" i="7"/>
  <c r="P25" i="7" s="1"/>
  <c r="Y9" i="7"/>
  <c r="T9" i="7"/>
  <c r="S9" i="7"/>
  <c r="S72" i="7" s="1"/>
  <c r="R9" i="7"/>
  <c r="Q9" i="7"/>
  <c r="Q72" i="7" s="1"/>
  <c r="O9" i="7"/>
  <c r="N9" i="7"/>
  <c r="N72" i="7" s="1"/>
  <c r="G9" i="7"/>
  <c r="E9" i="7"/>
  <c r="AA8" i="7"/>
  <c r="Z8" i="7"/>
  <c r="Z9" i="7" s="1"/>
  <c r="U8" i="7"/>
  <c r="W8" i="7" s="1"/>
  <c r="P8" i="7"/>
  <c r="AA7" i="7"/>
  <c r="AA9" i="7" s="1"/>
  <c r="Z7" i="7"/>
  <c r="U7" i="7"/>
  <c r="W7" i="7" s="1"/>
  <c r="P7" i="7"/>
  <c r="P9" i="7" s="1"/>
  <c r="U9" i="7" l="1"/>
  <c r="AB7" i="7"/>
  <c r="X8" i="7"/>
  <c r="G72" i="7"/>
  <c r="O72" i="7"/>
  <c r="R72" i="7"/>
  <c r="T72" i="7"/>
  <c r="Y72" i="7"/>
  <c r="U25" i="7"/>
  <c r="AB12" i="7"/>
  <c r="AB13" i="7"/>
  <c r="X16" i="7"/>
  <c r="X17" i="7"/>
  <c r="AB18" i="7"/>
  <c r="X20" i="7"/>
  <c r="X21" i="7"/>
  <c r="AB21" i="7"/>
  <c r="AB22" i="7"/>
  <c r="AB23" i="7"/>
  <c r="X24" i="7"/>
  <c r="H72" i="7"/>
  <c r="U32" i="7"/>
  <c r="AA32" i="7"/>
  <c r="Z32" i="7"/>
  <c r="AB30" i="7"/>
  <c r="X31" i="7"/>
  <c r="P52" i="7"/>
  <c r="Z52" i="7"/>
  <c r="X37" i="7"/>
  <c r="X38" i="7"/>
  <c r="AB39" i="7"/>
  <c r="AB40" i="7"/>
  <c r="X41" i="7"/>
  <c r="X42" i="7"/>
  <c r="AB43" i="7"/>
  <c r="AB44" i="7"/>
  <c r="X45" i="7"/>
  <c r="X46" i="7"/>
  <c r="AB47" i="7"/>
  <c r="AB48" i="7"/>
  <c r="X49" i="7"/>
  <c r="X50" i="7"/>
  <c r="AB51" i="7"/>
  <c r="U61" i="7"/>
  <c r="AB55" i="7"/>
  <c r="Z61" i="7"/>
  <c r="AB57" i="7"/>
  <c r="X58" i="7"/>
  <c r="P59" i="7"/>
  <c r="X59" i="7" s="1"/>
  <c r="X60" i="7"/>
  <c r="P70" i="7"/>
  <c r="Z70" i="7"/>
  <c r="X65" i="7"/>
  <c r="AB66" i="7"/>
  <c r="X67" i="7"/>
  <c r="X68" i="7"/>
  <c r="AB25" i="7"/>
  <c r="X7" i="7"/>
  <c r="X9" i="7" s="1"/>
  <c r="W9" i="7"/>
  <c r="E75" i="7"/>
  <c r="F75" i="7" s="1"/>
  <c r="F74" i="7"/>
  <c r="Z72" i="7"/>
  <c r="AB8" i="7"/>
  <c r="AB9" i="7" s="1"/>
  <c r="AA25" i="7"/>
  <c r="W28" i="7"/>
  <c r="W36" i="7"/>
  <c r="AB36" i="7"/>
  <c r="AB52" i="7" s="1"/>
  <c r="E61" i="7"/>
  <c r="E72" i="7" s="1"/>
  <c r="AA61" i="7"/>
  <c r="W64" i="7"/>
  <c r="AB64" i="7"/>
  <c r="AB70" i="7" s="1"/>
  <c r="AB56" i="7"/>
  <c r="AB61" i="7" s="1"/>
  <c r="P61" i="7"/>
  <c r="P72" i="7" s="1"/>
  <c r="W12" i="7"/>
  <c r="W55" i="7"/>
  <c r="AB29" i="7"/>
  <c r="AB32" i="7" s="1"/>
  <c r="AA72" i="7" l="1"/>
  <c r="F76" i="7"/>
  <c r="U72" i="7"/>
  <c r="AB72" i="7"/>
  <c r="W70" i="7"/>
  <c r="X64" i="7"/>
  <c r="X70" i="7" s="1"/>
  <c r="X28" i="7"/>
  <c r="X32" i="7" s="1"/>
  <c r="W32" i="7"/>
  <c r="W52" i="7"/>
  <c r="X36" i="7"/>
  <c r="X52" i="7" s="1"/>
  <c r="W25" i="7"/>
  <c r="X12" i="7"/>
  <c r="X25" i="7" s="1"/>
  <c r="X55" i="7"/>
  <c r="X61" i="7" s="1"/>
  <c r="W61" i="7"/>
  <c r="W72" i="7" l="1"/>
  <c r="X72" i="7"/>
</calcChain>
</file>

<file path=xl/sharedStrings.xml><?xml version="1.0" encoding="utf-8"?>
<sst xmlns="http://schemas.openxmlformats.org/spreadsheetml/2006/main" count="198" uniqueCount="169">
  <si>
    <t>Código</t>
  </si>
  <si>
    <t>Empleado</t>
  </si>
  <si>
    <t>Nombramiento</t>
  </si>
  <si>
    <t>Sueldo</t>
  </si>
  <si>
    <t>DIAS LABORADOS</t>
  </si>
  <si>
    <t xml:space="preserve">PRESTAMO PENSIONES </t>
  </si>
  <si>
    <t xml:space="preserve">DEVOLUCION </t>
  </si>
  <si>
    <t>PRESTAMO MEDIANO PLAZO</t>
  </si>
  <si>
    <t>PRESTAMO HIPOTECARIO</t>
  </si>
  <si>
    <t>FONDO DE GARANTIA P H</t>
  </si>
  <si>
    <t>PRESTAMO LIQUIDES MEDIANO PLAZO</t>
  </si>
  <si>
    <t>FONDO DE GARANTIA MEDIANO PLAZO</t>
  </si>
  <si>
    <t xml:space="preserve">DESCUENTO FALTAS Y RETARDOS  </t>
  </si>
  <si>
    <t>DEVOLUCION RETROACTIVA DE APORTACION A PENSIONES</t>
  </si>
  <si>
    <t>*TOTAL* *PERCEPCIONES*</t>
  </si>
  <si>
    <t>Subsidio al empleo</t>
  </si>
  <si>
    <t xml:space="preserve">I.S.R. </t>
  </si>
  <si>
    <t>I.S.R. (sp)</t>
  </si>
  <si>
    <t xml:space="preserve">AJUSTE AL NETO </t>
  </si>
  <si>
    <t>Pensiones del Estado</t>
  </si>
  <si>
    <t>APORTACION VOLUNTARIA SEDAR</t>
  </si>
  <si>
    <t>*TOTAL* *DEDUCCIONES*</t>
  </si>
  <si>
    <t>*NETO A PAGAR*</t>
  </si>
  <si>
    <t>IMSS PATRONAL</t>
  </si>
  <si>
    <t>CUOTAS A  PENSIONES  (IPEJAL 11.5% MAS 6.0% ADICIONAL)</t>
  </si>
  <si>
    <t>SEDAR PAT. PENSIONES DEL ESTADO</t>
  </si>
  <si>
    <t>*OBLIGACIONES PATRONALES*</t>
  </si>
  <si>
    <t>DEPARTAMENTO 1</t>
  </si>
  <si>
    <t>DIRECCION GENERAL</t>
  </si>
  <si>
    <t>DG01</t>
  </si>
  <si>
    <t>Méndez González Gabriela Elizabeth</t>
  </si>
  <si>
    <t>Directora General</t>
  </si>
  <si>
    <t>DG03</t>
  </si>
  <si>
    <t>Gallo Delgado Edith Gabriela</t>
  </si>
  <si>
    <t>Asistente de Dirección</t>
  </si>
  <si>
    <t>TOTAL DEPARTAMENTO</t>
  </si>
  <si>
    <t>DEPARTAMENTO 2</t>
  </si>
  <si>
    <t>JEFATURA ADMINISTRATIVA</t>
  </si>
  <si>
    <t>JA04</t>
  </si>
  <si>
    <t xml:space="preserve">Loera Gonzalez Gabriela Marisol </t>
  </si>
  <si>
    <t>Direccion Administrativa</t>
  </si>
  <si>
    <t>JA05</t>
  </si>
  <si>
    <t>Chavez Paz Pamela de Jesus</t>
  </si>
  <si>
    <t>Jefe de Operación</t>
  </si>
  <si>
    <t>V A C A N T E</t>
  </si>
  <si>
    <t>Abogado</t>
  </si>
  <si>
    <t>JA06</t>
  </si>
  <si>
    <t>Sanchez Garcia Jeronimo</t>
  </si>
  <si>
    <t>Jefatura de Vinculacion Administrativa</t>
  </si>
  <si>
    <t>JA08</t>
  </si>
  <si>
    <t>Martínez Ibarra José de Jesús</t>
  </si>
  <si>
    <t xml:space="preserve">Conserje </t>
  </si>
  <si>
    <t>JA09</t>
  </si>
  <si>
    <t xml:space="preserve">Nieves Servin Diego Alberto </t>
  </si>
  <si>
    <t>Auxiliar de Servicios Generales</t>
  </si>
  <si>
    <t>JA10</t>
  </si>
  <si>
    <t>Zúñiga Reynaga Yolanda</t>
  </si>
  <si>
    <t>Auxiliar General</t>
  </si>
  <si>
    <t>JA47</t>
  </si>
  <si>
    <t xml:space="preserve">Intendente </t>
  </si>
  <si>
    <t>JA40</t>
  </si>
  <si>
    <t xml:space="preserve">Perez Gonzalez Maria Laura </t>
  </si>
  <si>
    <t>JA42</t>
  </si>
  <si>
    <t>Rodriguez Ramirez Xochitl</t>
  </si>
  <si>
    <t xml:space="preserve">Recepcionista </t>
  </si>
  <si>
    <t>JA44</t>
  </si>
  <si>
    <t>Lopez Aranda Lisette Amparo</t>
  </si>
  <si>
    <t>Auxiliar Administrativo</t>
  </si>
  <si>
    <t>JA45</t>
  </si>
  <si>
    <t>Flores Pozos Julio Cesar</t>
  </si>
  <si>
    <t>Coordinacion Financiera y Contable</t>
  </si>
  <si>
    <t>JA46</t>
  </si>
  <si>
    <t>Chavez Arriero Alma Rosa</t>
  </si>
  <si>
    <t>DEPARTAMENTO 4</t>
  </si>
  <si>
    <t>AREA MEDICA Y FISICA</t>
  </si>
  <si>
    <t>AM13</t>
  </si>
  <si>
    <t>Alatorre Rea Walter</t>
  </si>
  <si>
    <t>Medico</t>
  </si>
  <si>
    <t>AF12</t>
  </si>
  <si>
    <t>Rivas Tejeda Carlos Alberto</t>
  </si>
  <si>
    <t>Terapeuta Fisico</t>
  </si>
  <si>
    <t>AF14</t>
  </si>
  <si>
    <t>Arriaga Gómez Mariana</t>
  </si>
  <si>
    <t>Terapeuta (DM)</t>
  </si>
  <si>
    <t>AF15</t>
  </si>
  <si>
    <t>Olivares Morales Maria Ursula</t>
  </si>
  <si>
    <t>DEPARTAMENTO 5</t>
  </si>
  <si>
    <t>AREA ESPECIALIDADES</t>
  </si>
  <si>
    <t>AE16</t>
  </si>
  <si>
    <t>Terapeuta  (DI)</t>
  </si>
  <si>
    <t>Cantera Ramirez Ana Elizabeth</t>
  </si>
  <si>
    <t>Terapeuta (DI)</t>
  </si>
  <si>
    <t>AE17</t>
  </si>
  <si>
    <t>Chavez Martinez Elba Roxana</t>
  </si>
  <si>
    <t>AE42</t>
  </si>
  <si>
    <t>Rivas Guzman Ana Karen</t>
  </si>
  <si>
    <t xml:space="preserve">Coordinador Especialidades </t>
  </si>
  <si>
    <t>AT27</t>
  </si>
  <si>
    <t>Alvaro Oropeza Anabel</t>
  </si>
  <si>
    <t>Terapeuta  (DM)</t>
  </si>
  <si>
    <t>AE20</t>
  </si>
  <si>
    <t>Plascencia González Paola Viridiana</t>
  </si>
  <si>
    <t>Psicólogo</t>
  </si>
  <si>
    <t>AE43</t>
  </si>
  <si>
    <t>Espinoza Ramirez Jessica</t>
  </si>
  <si>
    <t>AE44</t>
  </si>
  <si>
    <t>Reyes Garcia Lorena Guadalupe</t>
  </si>
  <si>
    <t>AE23</t>
  </si>
  <si>
    <t>Flores Orozco Carolina</t>
  </si>
  <si>
    <t>Terapeuta (A y L)</t>
  </si>
  <si>
    <t>AE24</t>
  </si>
  <si>
    <t>Ortiz Anguiano Nélida Guadalupe</t>
  </si>
  <si>
    <t>AE45</t>
  </si>
  <si>
    <t>Silva Díaz Angélica Araceli</t>
  </si>
  <si>
    <t>Trabajador Social</t>
  </si>
  <si>
    <t>AE26</t>
  </si>
  <si>
    <t>Navarro Sarabia Diana Cristina</t>
  </si>
  <si>
    <t>AE30</t>
  </si>
  <si>
    <t>González Angulo Karla Angélica</t>
  </si>
  <si>
    <t xml:space="preserve">Terapeuta </t>
  </si>
  <si>
    <t>AE31</t>
  </si>
  <si>
    <t>Villegas Ramirez Iyari</t>
  </si>
  <si>
    <t>AE32</t>
  </si>
  <si>
    <t>Montero Jauregui Maribel</t>
  </si>
  <si>
    <t>AE36</t>
  </si>
  <si>
    <t>Gutierrez Rodriguez Pamela Areli</t>
  </si>
  <si>
    <t>AE38</t>
  </si>
  <si>
    <t xml:space="preserve">Tabares Renteria Jovanny Gabriel </t>
  </si>
  <si>
    <t>Monitor</t>
  </si>
  <si>
    <t>DEPARTAMENTO 6</t>
  </si>
  <si>
    <t>AREA TALLERES</t>
  </si>
  <si>
    <t>AE57</t>
  </si>
  <si>
    <t>Ramirez Gomez Gabriela</t>
  </si>
  <si>
    <t>Coordinadora Talleres</t>
  </si>
  <si>
    <t>AT28</t>
  </si>
  <si>
    <t>Ruiz Castorena Adriana Margarita</t>
  </si>
  <si>
    <t>AT36</t>
  </si>
  <si>
    <t>Rodriguez Mendez Elizabeth</t>
  </si>
  <si>
    <t xml:space="preserve">   </t>
  </si>
  <si>
    <t>AT33</t>
  </si>
  <si>
    <t xml:space="preserve">Reyes Nava Vanessa Gabriela </t>
  </si>
  <si>
    <t xml:space="preserve">Especialista en Terapia de Desarrollo de Habilidades </t>
  </si>
  <si>
    <t>AT34</t>
  </si>
  <si>
    <t>Bañuelos Estrada Cinthya Mayela</t>
  </si>
  <si>
    <t>AT35</t>
  </si>
  <si>
    <t>Ledezma Valdivia Martin</t>
  </si>
  <si>
    <t>DEPARTAMENTO 7</t>
  </si>
  <si>
    <t>AREA ESPECIALIZADA EN AUTISMO</t>
  </si>
  <si>
    <t>AU01</t>
  </si>
  <si>
    <t>Tiscareño Padilla Blanca Rubi</t>
  </si>
  <si>
    <t>Terapeuta en Autismo</t>
  </si>
  <si>
    <t>AU02</t>
  </si>
  <si>
    <t>Melgoza Gamez Carlos Alberto</t>
  </si>
  <si>
    <t>AU03</t>
  </si>
  <si>
    <t>Gomez Flores Claudia Viridiana</t>
  </si>
  <si>
    <t>AU04</t>
  </si>
  <si>
    <t>Gomez Herrera Karina</t>
  </si>
  <si>
    <t>AU05</t>
  </si>
  <si>
    <t>Aguilar Mariscal Sara Paola</t>
  </si>
  <si>
    <t>TOTALES</t>
  </si>
  <si>
    <t>Base para aportacion a pensiones</t>
  </si>
  <si>
    <t>Base para aportacion a vivienda</t>
  </si>
  <si>
    <t>JERONIMO SANCHEZ GARCIA</t>
  </si>
  <si>
    <t xml:space="preserve">GABRIELA MARISOL LOERA GONZALEZ </t>
  </si>
  <si>
    <t>Directora Administrativa</t>
  </si>
  <si>
    <t>De la Cruz Santillan Jair</t>
  </si>
  <si>
    <t>2DA  MAYO   2023</t>
  </si>
  <si>
    <t>AU06</t>
  </si>
  <si>
    <t>Jimenez Almaraz Liliana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</si>
</sst>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C4E01A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2">
    <xf numFmtId="0" fontId="0" fillId="0" borderId="0" xfId="0"/>
    <xf numFmtId="0" fontId="1" fillId="0" borderId="0" xfId="0" applyFont="1"/>
    <xf numFmtId="0" fontId="2" fillId="0" borderId="0" xfId="0" applyFont="1"/>
    <xf numFmtId="4" fontId="1" fillId="0" borderId="0" xfId="0" applyNumberFormat="1" applyFont="1"/>
    <xf numFmtId="4" fontId="2" fillId="0" borderId="0" xfId="0" applyNumberFormat="1" applyFont="1"/>
    <xf numFmtId="0" fontId="1" fillId="0" borderId="0" xfId="0" applyFont="1" applyAlignment="1">
      <alignment horizontal="center" vertical="center"/>
    </xf>
    <xf numFmtId="0" fontId="1" fillId="0" borderId="0" xfId="0" applyFont="1" applyFill="1"/>
    <xf numFmtId="0" fontId="0" fillId="0" borderId="0" xfId="0" applyFont="1"/>
    <xf numFmtId="2" fontId="1" fillId="0" borderId="0" xfId="0" applyNumberFormat="1" applyFont="1"/>
    <xf numFmtId="44" fontId="2" fillId="0" borderId="0" xfId="0" applyNumberFormat="1" applyFont="1" applyFill="1"/>
    <xf numFmtId="0" fontId="1" fillId="0" borderId="0" xfId="0" applyFont="1" applyAlignment="1">
      <alignment horizontal="center"/>
    </xf>
    <xf numFmtId="4" fontId="4" fillId="2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Border="1"/>
    <xf numFmtId="0" fontId="2" fillId="0" borderId="1" xfId="0" applyFont="1" applyFill="1" applyBorder="1"/>
    <xf numFmtId="0" fontId="5" fillId="0" borderId="1" xfId="0" applyFont="1" applyBorder="1"/>
    <xf numFmtId="0" fontId="2" fillId="0" borderId="1" xfId="0" applyFont="1" applyBorder="1"/>
    <xf numFmtId="49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/>
    <xf numFmtId="0" fontId="2" fillId="0" borderId="1" xfId="0" applyFont="1" applyFill="1" applyBorder="1" applyAlignment="1">
      <alignment horizontal="center"/>
    </xf>
    <xf numFmtId="4" fontId="2" fillId="3" borderId="1" xfId="0" applyNumberFormat="1" applyFont="1" applyFill="1" applyBorder="1"/>
    <xf numFmtId="4" fontId="2" fillId="4" borderId="1" xfId="0" applyNumberFormat="1" applyFont="1" applyFill="1" applyBorder="1"/>
    <xf numFmtId="4" fontId="5" fillId="5" borderId="1" xfId="0" applyNumberFormat="1" applyFont="1" applyFill="1" applyBorder="1"/>
    <xf numFmtId="2" fontId="2" fillId="0" borderId="1" xfId="0" applyNumberFormat="1" applyFont="1" applyFill="1" applyBorder="1"/>
    <xf numFmtId="2" fontId="2" fillId="6" borderId="1" xfId="0" applyNumberFormat="1" applyFont="1" applyFill="1" applyBorder="1"/>
    <xf numFmtId="44" fontId="2" fillId="0" borderId="1" xfId="0" applyNumberFormat="1" applyFont="1" applyFill="1" applyBorder="1"/>
    <xf numFmtId="4" fontId="7" fillId="0" borderId="1" xfId="0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left"/>
    </xf>
    <xf numFmtId="44" fontId="5" fillId="7" borderId="1" xfId="1" applyFont="1" applyFill="1" applyBorder="1"/>
    <xf numFmtId="4" fontId="7" fillId="0" borderId="1" xfId="1" applyNumberFormat="1" applyFont="1" applyFill="1" applyBorder="1" applyAlignment="1">
      <alignment horizontal="center"/>
    </xf>
    <xf numFmtId="4" fontId="2" fillId="0" borderId="1" xfId="1" applyNumberFormat="1" applyFont="1" applyFill="1" applyBorder="1"/>
    <xf numFmtId="4" fontId="5" fillId="0" borderId="1" xfId="0" applyNumberFormat="1" applyFont="1" applyFill="1" applyBorder="1"/>
    <xf numFmtId="0" fontId="2" fillId="0" borderId="1" xfId="0" applyFont="1" applyBorder="1" applyAlignment="1">
      <alignment horizontal="center"/>
    </xf>
    <xf numFmtId="4" fontId="7" fillId="0" borderId="1" xfId="1" applyNumberFormat="1" applyFont="1" applyBorder="1" applyAlignment="1">
      <alignment horizontal="center"/>
    </xf>
    <xf numFmtId="2" fontId="2" fillId="0" borderId="1" xfId="0" applyNumberFormat="1" applyFont="1" applyBorder="1"/>
    <xf numFmtId="4" fontId="7" fillId="0" borderId="1" xfId="0" applyNumberFormat="1" applyFont="1" applyBorder="1" applyAlignment="1">
      <alignment horizontal="center"/>
    </xf>
    <xf numFmtId="4" fontId="2" fillId="6" borderId="1" xfId="0" applyNumberFormat="1" applyFont="1" applyFill="1" applyBorder="1"/>
    <xf numFmtId="4" fontId="5" fillId="8" borderId="1" xfId="0" applyNumberFormat="1" applyFont="1" applyFill="1" applyBorder="1"/>
    <xf numFmtId="44" fontId="2" fillId="4" borderId="1" xfId="0" applyNumberFormat="1" applyFont="1" applyFill="1" applyBorder="1"/>
    <xf numFmtId="4" fontId="2" fillId="9" borderId="1" xfId="0" applyNumberFormat="1" applyFont="1" applyFill="1" applyBorder="1"/>
    <xf numFmtId="4" fontId="8" fillId="5" borderId="1" xfId="0" applyNumberFormat="1" applyFont="1" applyFill="1" applyBorder="1"/>
    <xf numFmtId="0" fontId="2" fillId="0" borderId="1" xfId="0" applyFont="1" applyBorder="1" applyAlignment="1">
      <alignment wrapText="1"/>
    </xf>
    <xf numFmtId="4" fontId="8" fillId="0" borderId="1" xfId="1" applyNumberFormat="1" applyFont="1" applyBorder="1"/>
    <xf numFmtId="44" fontId="8" fillId="0" borderId="1" xfId="1" applyFont="1" applyBorder="1"/>
    <xf numFmtId="0" fontId="5" fillId="0" borderId="1" xfId="0" applyFont="1" applyBorder="1" applyAlignment="1">
      <alignment horizontal="right"/>
    </xf>
    <xf numFmtId="4" fontId="5" fillId="10" borderId="1" xfId="0" applyNumberFormat="1" applyFont="1" applyFill="1" applyBorder="1"/>
    <xf numFmtId="4" fontId="5" fillId="0" borderId="1" xfId="0" applyNumberFormat="1" applyFont="1" applyBorder="1"/>
    <xf numFmtId="0" fontId="3" fillId="0" borderId="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3" xfId="0" applyFont="1" applyBorder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182256</xdr:colOff>
      <xdr:row>0</xdr:row>
      <xdr:rowOff>0</xdr:rowOff>
    </xdr:from>
    <xdr:to>
      <xdr:col>2</xdr:col>
      <xdr:colOff>663237</xdr:colOff>
      <xdr:row>3</xdr:row>
      <xdr:rowOff>128307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6297E12-B033-42FF-B25E-AC0AB5B44F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8006" y="0"/>
          <a:ext cx="1623981" cy="756957"/>
        </a:xfrm>
        <a:prstGeom prst="rect">
          <a:avLst/>
        </a:prstGeom>
      </xdr:spPr>
    </xdr:pic>
    <xdr:clientData/>
  </xdr:twoCellAnchor>
  <xdr:twoCellAnchor editAs="oneCell">
    <xdr:from>
      <xdr:col>1</xdr:col>
      <xdr:colOff>182256</xdr:colOff>
      <xdr:row>0</xdr:row>
      <xdr:rowOff>0</xdr:rowOff>
    </xdr:from>
    <xdr:to>
      <xdr:col>2</xdr:col>
      <xdr:colOff>663237</xdr:colOff>
      <xdr:row>3</xdr:row>
      <xdr:rowOff>156882</xdr:rowOff>
    </xdr:to>
    <xdr:pic>
      <xdr:nvPicPr>
        <xdr:cNvPr id="3" name="Imagen 1">
          <a:extLst>
            <a:ext uri="{FF2B5EF4-FFF2-40B4-BE49-F238E27FC236}">
              <a16:creationId xmlns:a16="http://schemas.microsoft.com/office/drawing/2014/main" id="{B6297E12-B033-42FF-B25E-AC0AB5B44F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8006" y="0"/>
          <a:ext cx="1623981" cy="7569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6"/>
  <sheetViews>
    <sheetView tabSelected="1" topLeftCell="D1" workbookViewId="0">
      <selection sqref="A1:AB86"/>
    </sheetView>
  </sheetViews>
  <sheetFormatPr baseColWidth="10" defaultRowHeight="15" x14ac:dyDescent="0.25"/>
  <cols>
    <col min="1" max="1" width="3.140625" customWidth="1"/>
    <col min="3" max="3" width="33.85546875" customWidth="1"/>
    <col min="4" max="4" width="31" customWidth="1"/>
    <col min="5" max="5" width="13.85546875" bestFit="1" customWidth="1"/>
    <col min="6" max="6" width="11.5703125" bestFit="1" customWidth="1"/>
    <col min="7" max="7" width="12.7109375" hidden="1" customWidth="1"/>
    <col min="8" max="8" width="11.5703125" bestFit="1" customWidth="1"/>
    <col min="9" max="13" width="11.5703125" hidden="1" customWidth="1"/>
    <col min="14" max="14" width="11.5703125" bestFit="1" customWidth="1"/>
    <col min="15" max="15" width="11.5703125" hidden="1" customWidth="1"/>
    <col min="16" max="16" width="13.85546875" bestFit="1" customWidth="1"/>
    <col min="17" max="18" width="11.5703125" bestFit="1" customWidth="1"/>
    <col min="19" max="19" width="12.7109375" bestFit="1" customWidth="1"/>
    <col min="20" max="20" width="11.5703125" bestFit="1" customWidth="1"/>
    <col min="21" max="21" width="12.7109375" hidden="1" customWidth="1"/>
    <col min="22" max="22" width="11.5703125" hidden="1" customWidth="1"/>
    <col min="23" max="23" width="12.7109375" bestFit="1" customWidth="1"/>
    <col min="24" max="24" width="12.7109375" hidden="1" customWidth="1"/>
    <col min="25" max="25" width="11.5703125" bestFit="1" customWidth="1"/>
    <col min="26" max="26" width="12.7109375" hidden="1" customWidth="1"/>
    <col min="27" max="27" width="11.5703125" hidden="1" customWidth="1"/>
    <col min="28" max="28" width="12.7109375" bestFit="1" customWidth="1"/>
  </cols>
  <sheetData>
    <row r="1" spans="1:28" ht="15.7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2"/>
      <c r="Y1" s="1"/>
      <c r="Z1" s="1"/>
      <c r="AA1" s="1"/>
      <c r="AB1" s="1"/>
    </row>
    <row r="2" spans="1:28" ht="15.7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2"/>
      <c r="Y2" s="1"/>
      <c r="Z2" s="1"/>
      <c r="AA2" s="1"/>
      <c r="AB2" s="1"/>
    </row>
    <row r="3" spans="1:28" ht="15.75" x14ac:dyDescent="0.25">
      <c r="A3" s="1"/>
      <c r="B3" s="1"/>
      <c r="C3" s="1"/>
      <c r="D3" s="1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4"/>
      <c r="Y3" s="1"/>
      <c r="Z3" s="1"/>
      <c r="AA3" s="1"/>
      <c r="AB3" s="1"/>
    </row>
    <row r="4" spans="1:28" ht="18.75" x14ac:dyDescent="0.25">
      <c r="A4" s="1"/>
      <c r="B4" s="47" t="s">
        <v>166</v>
      </c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</row>
    <row r="5" spans="1:28" ht="141.75" x14ac:dyDescent="0.25">
      <c r="A5" s="5"/>
      <c r="B5" s="16" t="s">
        <v>0</v>
      </c>
      <c r="C5" s="17" t="s">
        <v>1</v>
      </c>
      <c r="D5" s="17" t="s">
        <v>2</v>
      </c>
      <c r="E5" s="11" t="s">
        <v>3</v>
      </c>
      <c r="F5" s="11" t="s">
        <v>4</v>
      </c>
      <c r="G5" s="17" t="s">
        <v>5</v>
      </c>
      <c r="H5" s="17" t="s">
        <v>6</v>
      </c>
      <c r="I5" s="17" t="s">
        <v>7</v>
      </c>
      <c r="J5" s="17" t="s">
        <v>8</v>
      </c>
      <c r="K5" s="17" t="s">
        <v>9</v>
      </c>
      <c r="L5" s="17" t="s">
        <v>10</v>
      </c>
      <c r="M5" s="17" t="s">
        <v>11</v>
      </c>
      <c r="N5" s="17" t="s">
        <v>12</v>
      </c>
      <c r="O5" s="17" t="s">
        <v>13</v>
      </c>
      <c r="P5" s="17" t="s">
        <v>14</v>
      </c>
      <c r="Q5" s="17" t="s">
        <v>15</v>
      </c>
      <c r="R5" s="11" t="s">
        <v>16</v>
      </c>
      <c r="S5" s="11" t="s">
        <v>17</v>
      </c>
      <c r="T5" s="11" t="s">
        <v>18</v>
      </c>
      <c r="U5" s="11" t="s">
        <v>19</v>
      </c>
      <c r="V5" s="11" t="s">
        <v>20</v>
      </c>
      <c r="W5" s="11" t="s">
        <v>21</v>
      </c>
      <c r="X5" s="11" t="s">
        <v>22</v>
      </c>
      <c r="Y5" s="17" t="s">
        <v>23</v>
      </c>
      <c r="Z5" s="17" t="s">
        <v>24</v>
      </c>
      <c r="AA5" s="17" t="s">
        <v>25</v>
      </c>
      <c r="AB5" s="17" t="s">
        <v>26</v>
      </c>
    </row>
    <row r="6" spans="1:28" ht="15.75" x14ac:dyDescent="0.25">
      <c r="A6" s="1"/>
      <c r="B6" s="14" t="s">
        <v>27</v>
      </c>
      <c r="C6" s="14" t="s">
        <v>28</v>
      </c>
      <c r="D6" s="14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5"/>
      <c r="Z6" s="15"/>
      <c r="AA6" s="15"/>
      <c r="AB6" s="15"/>
    </row>
    <row r="7" spans="1:28" ht="15.75" x14ac:dyDescent="0.25">
      <c r="A7" s="6"/>
      <c r="B7" s="13" t="s">
        <v>29</v>
      </c>
      <c r="C7" s="13" t="s">
        <v>30</v>
      </c>
      <c r="D7" s="13" t="s">
        <v>31</v>
      </c>
      <c r="E7" s="18">
        <v>24897.45</v>
      </c>
      <c r="F7" s="19">
        <v>15</v>
      </c>
      <c r="G7" s="20">
        <v>6000</v>
      </c>
      <c r="H7" s="18"/>
      <c r="I7" s="18"/>
      <c r="J7" s="18"/>
      <c r="K7" s="18"/>
      <c r="L7" s="18"/>
      <c r="M7" s="18"/>
      <c r="N7" s="18"/>
      <c r="O7" s="18"/>
      <c r="P7" s="18">
        <f>E7+-N7</f>
        <v>24897.45</v>
      </c>
      <c r="Q7" s="18">
        <v>0</v>
      </c>
      <c r="R7" s="18"/>
      <c r="S7" s="18">
        <v>4739.13</v>
      </c>
      <c r="T7" s="18">
        <v>0.11</v>
      </c>
      <c r="U7" s="21">
        <f>ROUND(E7*0.115,2)</f>
        <v>2863.21</v>
      </c>
      <c r="V7" s="18"/>
      <c r="W7" s="18">
        <f>SUM(S7:V7)+G7</f>
        <v>13602.45</v>
      </c>
      <c r="X7" s="22">
        <f>P7-W7</f>
        <v>11295</v>
      </c>
      <c r="Y7" s="23">
        <v>958.17</v>
      </c>
      <c r="Z7" s="18">
        <f>ROUND(+E7*17.5%,2)+ROUND(E7*3%,2)</f>
        <v>5103.97</v>
      </c>
      <c r="AA7" s="24">
        <f>ROUND(+E7*2%,2)</f>
        <v>497.95</v>
      </c>
      <c r="AB7" s="25">
        <f>SUM(Y7:AA7)</f>
        <v>6560.09</v>
      </c>
    </row>
    <row r="8" spans="1:28" ht="15.75" x14ac:dyDescent="0.25">
      <c r="A8" s="6"/>
      <c r="B8" s="13" t="s">
        <v>32</v>
      </c>
      <c r="C8" s="13" t="s">
        <v>33</v>
      </c>
      <c r="D8" s="13" t="s">
        <v>34</v>
      </c>
      <c r="E8" s="18">
        <v>6994.65</v>
      </c>
      <c r="F8" s="19">
        <v>15</v>
      </c>
      <c r="G8" s="18"/>
      <c r="H8" s="18"/>
      <c r="I8" s="18"/>
      <c r="J8" s="18"/>
      <c r="K8" s="18"/>
      <c r="L8" s="18"/>
      <c r="M8" s="18"/>
      <c r="N8" s="26">
        <v>2.2200000000000002</v>
      </c>
      <c r="O8" s="18"/>
      <c r="P8" s="18">
        <f>E8+-N8</f>
        <v>6992.4299999999994</v>
      </c>
      <c r="Q8" s="18">
        <v>0</v>
      </c>
      <c r="R8" s="18"/>
      <c r="S8" s="18">
        <v>693.3</v>
      </c>
      <c r="T8" s="18">
        <v>-0.05</v>
      </c>
      <c r="U8" s="21">
        <f>ROUND(E8*0.115,2)</f>
        <v>804.38</v>
      </c>
      <c r="V8" s="18"/>
      <c r="W8" s="18">
        <f>SUM(S8:V8)+G8</f>
        <v>1497.63</v>
      </c>
      <c r="X8" s="22">
        <f>P8-W8</f>
        <v>5494.7999999999993</v>
      </c>
      <c r="Y8" s="23">
        <v>453.03</v>
      </c>
      <c r="Z8" s="18">
        <f>ROUND(+E8*17.5%,2)+ROUND(E8*3%,2)</f>
        <v>1433.8999999999999</v>
      </c>
      <c r="AA8" s="24">
        <f>ROUND(+E8*2%,2)</f>
        <v>139.88999999999999</v>
      </c>
      <c r="AB8" s="25">
        <f>SUM(Y8:AA8)</f>
        <v>2026.8199999999997</v>
      </c>
    </row>
    <row r="9" spans="1:28" ht="15.75" x14ac:dyDescent="0.25">
      <c r="A9" s="1"/>
      <c r="B9" s="27" t="s">
        <v>35</v>
      </c>
      <c r="C9" s="14"/>
      <c r="D9" s="14"/>
      <c r="E9" s="28">
        <f>SUM(E7:E8)</f>
        <v>31892.1</v>
      </c>
      <c r="F9" s="28"/>
      <c r="G9" s="28">
        <f>+G8+G7</f>
        <v>6000</v>
      </c>
      <c r="H9" s="28"/>
      <c r="I9" s="28"/>
      <c r="J9" s="28"/>
      <c r="K9" s="28"/>
      <c r="L9" s="28"/>
      <c r="M9" s="28"/>
      <c r="N9" s="28">
        <f>SUM(N7:N8)</f>
        <v>2.2200000000000002</v>
      </c>
      <c r="O9" s="28">
        <f>SUM(O7:O8)</f>
        <v>0</v>
      </c>
      <c r="P9" s="28">
        <f>SUM(P7:P8)</f>
        <v>31889.88</v>
      </c>
      <c r="Q9" s="28">
        <f t="shared" ref="Q9:AB9" si="0">SUM(Q7:Q8)</f>
        <v>0</v>
      </c>
      <c r="R9" s="28">
        <f t="shared" si="0"/>
        <v>0</v>
      </c>
      <c r="S9" s="28">
        <f t="shared" si="0"/>
        <v>5432.43</v>
      </c>
      <c r="T9" s="28">
        <f t="shared" si="0"/>
        <v>0.06</v>
      </c>
      <c r="U9" s="28">
        <f>SUM(U7:U8)</f>
        <v>3667.59</v>
      </c>
      <c r="V9" s="28"/>
      <c r="W9" s="28">
        <f t="shared" si="0"/>
        <v>15100.080000000002</v>
      </c>
      <c r="X9" s="28">
        <f>SUM(X7:X8)</f>
        <v>16789.8</v>
      </c>
      <c r="Y9" s="28">
        <f t="shared" si="0"/>
        <v>1411.1999999999998</v>
      </c>
      <c r="Z9" s="28">
        <f t="shared" si="0"/>
        <v>6537.87</v>
      </c>
      <c r="AA9" s="28">
        <f t="shared" si="0"/>
        <v>637.83999999999992</v>
      </c>
      <c r="AB9" s="28">
        <f t="shared" si="0"/>
        <v>8586.91</v>
      </c>
    </row>
    <row r="10" spans="1:28" ht="15.75" x14ac:dyDescent="0.25">
      <c r="A10" s="1"/>
      <c r="B10" s="15"/>
      <c r="C10" s="15"/>
      <c r="D10" s="15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5"/>
      <c r="Z10" s="15"/>
      <c r="AA10" s="15"/>
      <c r="AB10" s="15"/>
    </row>
    <row r="11" spans="1:28" ht="15.75" x14ac:dyDescent="0.25">
      <c r="A11" s="1"/>
      <c r="B11" s="14" t="s">
        <v>36</v>
      </c>
      <c r="C11" s="14" t="s">
        <v>37</v>
      </c>
      <c r="D11" s="15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5"/>
      <c r="Z11" s="15"/>
      <c r="AA11" s="15"/>
      <c r="AB11" s="15"/>
    </row>
    <row r="12" spans="1:28" ht="15.75" x14ac:dyDescent="0.25">
      <c r="A12" s="6"/>
      <c r="B12" s="13" t="s">
        <v>38</v>
      </c>
      <c r="C12" s="13" t="s">
        <v>39</v>
      </c>
      <c r="D12" s="13" t="s">
        <v>40</v>
      </c>
      <c r="E12" s="18">
        <v>14691.75</v>
      </c>
      <c r="F12" s="19">
        <v>15</v>
      </c>
      <c r="G12" s="20">
        <v>2858</v>
      </c>
      <c r="H12" s="18"/>
      <c r="I12" s="18"/>
      <c r="J12" s="18"/>
      <c r="K12" s="18"/>
      <c r="L12" s="18"/>
      <c r="M12" s="18"/>
      <c r="N12" s="18"/>
      <c r="O12" s="18"/>
      <c r="P12" s="18">
        <f>E12+-N12</f>
        <v>14691.75</v>
      </c>
      <c r="Q12" s="18">
        <v>0</v>
      </c>
      <c r="R12" s="18"/>
      <c r="S12" s="18">
        <v>2315.13</v>
      </c>
      <c r="T12" s="18">
        <v>7.0000000000000007E-2</v>
      </c>
      <c r="U12" s="21">
        <f>ROUND(E12*0.115,2)</f>
        <v>1689.55</v>
      </c>
      <c r="V12" s="18"/>
      <c r="W12" s="18">
        <f>SUM(S12:V12)+G12</f>
        <v>6862.75</v>
      </c>
      <c r="X12" s="22">
        <f>P12-W12</f>
        <v>7829</v>
      </c>
      <c r="Y12" s="23">
        <v>670.21</v>
      </c>
      <c r="Z12" s="18">
        <f>ROUND(+E12*17.5%,2)+ROUND(E12*3%,2)</f>
        <v>3011.81</v>
      </c>
      <c r="AA12" s="24">
        <f>ROUND(+E12*2%,2)</f>
        <v>293.83999999999997</v>
      </c>
      <c r="AB12" s="25">
        <f t="shared" ref="AB12:AB24" si="1">SUM(Y12:AA12)</f>
        <v>3975.86</v>
      </c>
    </row>
    <row r="13" spans="1:28" ht="15.75" x14ac:dyDescent="0.25">
      <c r="A13" s="1"/>
      <c r="B13" s="15" t="s">
        <v>41</v>
      </c>
      <c r="C13" s="13" t="s">
        <v>42</v>
      </c>
      <c r="D13" s="15" t="s">
        <v>43</v>
      </c>
      <c r="E13" s="18">
        <v>12887.4</v>
      </c>
      <c r="F13" s="19">
        <v>15</v>
      </c>
      <c r="G13" s="18"/>
      <c r="H13" s="18"/>
      <c r="I13" s="18"/>
      <c r="J13" s="18"/>
      <c r="K13" s="18"/>
      <c r="L13" s="18"/>
      <c r="M13" s="18"/>
      <c r="N13" s="29"/>
      <c r="O13" s="30"/>
      <c r="P13" s="18">
        <f t="shared" ref="P13:P24" si="2">E13+-N13</f>
        <v>12887.4</v>
      </c>
      <c r="Q13" s="18">
        <v>0</v>
      </c>
      <c r="R13" s="18"/>
      <c r="S13" s="18">
        <v>1929.72</v>
      </c>
      <c r="T13" s="18">
        <v>0.03</v>
      </c>
      <c r="U13" s="21">
        <f>ROUND(E13*0.115,2)</f>
        <v>1482.05</v>
      </c>
      <c r="V13" s="18"/>
      <c r="W13" s="18">
        <f>SUM(S13:V13)+G13</f>
        <v>3411.8</v>
      </c>
      <c r="X13" s="22">
        <f>P13-W13</f>
        <v>9475.5999999999985</v>
      </c>
      <c r="Y13" s="23">
        <v>619.29999999999995</v>
      </c>
      <c r="Z13" s="18">
        <f>ROUND(+E13*17.5%,2)+ROUND(E13*3%,2)</f>
        <v>2641.92</v>
      </c>
      <c r="AA13" s="24">
        <f>ROUND(+E13*2%,2)</f>
        <v>257.75</v>
      </c>
      <c r="AB13" s="25">
        <f t="shared" si="1"/>
        <v>3518.9700000000003</v>
      </c>
    </row>
    <row r="14" spans="1:28" ht="15.75" x14ac:dyDescent="0.25">
      <c r="A14" s="6"/>
      <c r="B14" s="13" t="s">
        <v>41</v>
      </c>
      <c r="C14" s="13" t="s">
        <v>44</v>
      </c>
      <c r="D14" s="13" t="s">
        <v>45</v>
      </c>
      <c r="E14" s="18"/>
      <c r="F14" s="19"/>
      <c r="G14" s="18"/>
      <c r="H14" s="18"/>
      <c r="I14" s="18"/>
      <c r="J14" s="18"/>
      <c r="K14" s="18"/>
      <c r="L14" s="18"/>
      <c r="M14" s="18"/>
      <c r="N14" s="29"/>
      <c r="O14" s="30"/>
      <c r="P14" s="18">
        <f t="shared" si="2"/>
        <v>0</v>
      </c>
      <c r="Q14" s="18"/>
      <c r="R14" s="18"/>
      <c r="S14" s="18"/>
      <c r="T14" s="18"/>
      <c r="U14" s="18"/>
      <c r="V14" s="18"/>
      <c r="W14" s="18"/>
      <c r="X14" s="31"/>
      <c r="Y14" s="23"/>
      <c r="Z14" s="18"/>
      <c r="AA14" s="23"/>
      <c r="AB14" s="25">
        <f t="shared" si="1"/>
        <v>0</v>
      </c>
    </row>
    <row r="15" spans="1:28" ht="15.75" x14ac:dyDescent="0.25">
      <c r="A15" s="6"/>
      <c r="B15" s="13" t="s">
        <v>46</v>
      </c>
      <c r="C15" s="13" t="s">
        <v>47</v>
      </c>
      <c r="D15" s="13" t="s">
        <v>48</v>
      </c>
      <c r="E15" s="18">
        <v>9820.35</v>
      </c>
      <c r="F15" s="19">
        <v>15</v>
      </c>
      <c r="G15" s="20">
        <v>2000</v>
      </c>
      <c r="H15" s="18"/>
      <c r="I15" s="18"/>
      <c r="J15" s="18"/>
      <c r="K15" s="18"/>
      <c r="L15" s="18"/>
      <c r="M15" s="18"/>
      <c r="N15" s="29">
        <v>10.91</v>
      </c>
      <c r="O15" s="30"/>
      <c r="P15" s="18">
        <f t="shared" si="2"/>
        <v>9809.44</v>
      </c>
      <c r="Q15" s="18">
        <v>0</v>
      </c>
      <c r="R15" s="18"/>
      <c r="S15" s="18">
        <v>1274.5999999999999</v>
      </c>
      <c r="T15" s="18">
        <v>0.1</v>
      </c>
      <c r="U15" s="21">
        <f>ROUND(E15*0.115,2)</f>
        <v>1129.3399999999999</v>
      </c>
      <c r="V15" s="18"/>
      <c r="W15" s="18">
        <f t="shared" ref="W15:W24" si="3">SUM(S15:V15)+G15</f>
        <v>4404.04</v>
      </c>
      <c r="X15" s="22">
        <f t="shared" ref="X15:X24" si="4">P15-W15</f>
        <v>5405.4000000000005</v>
      </c>
      <c r="Y15" s="23">
        <v>532.76</v>
      </c>
      <c r="Z15" s="18">
        <f>ROUND(+E15*17.5%,2)+ROUND(E15*3%,2)</f>
        <v>2013.17</v>
      </c>
      <c r="AA15" s="24">
        <f>ROUND(+E15*2%,2)</f>
        <v>196.41</v>
      </c>
      <c r="AB15" s="25">
        <f t="shared" si="1"/>
        <v>2742.34</v>
      </c>
    </row>
    <row r="16" spans="1:28" ht="15.75" x14ac:dyDescent="0.25">
      <c r="A16" s="1"/>
      <c r="B16" s="15" t="s">
        <v>49</v>
      </c>
      <c r="C16" s="15" t="s">
        <v>50</v>
      </c>
      <c r="D16" s="15" t="s">
        <v>51</v>
      </c>
      <c r="E16" s="12">
        <v>5774.4</v>
      </c>
      <c r="F16" s="32">
        <v>15</v>
      </c>
      <c r="G16" s="20">
        <v>2887</v>
      </c>
      <c r="H16" s="12"/>
      <c r="I16" s="12"/>
      <c r="J16" s="12"/>
      <c r="K16" s="12"/>
      <c r="L16" s="12"/>
      <c r="M16" s="12"/>
      <c r="N16" s="33"/>
      <c r="O16" s="12"/>
      <c r="P16" s="18">
        <f t="shared" si="2"/>
        <v>5774.4</v>
      </c>
      <c r="Q16" s="12">
        <v>0</v>
      </c>
      <c r="R16" s="12"/>
      <c r="S16" s="12">
        <v>486.31</v>
      </c>
      <c r="T16" s="12">
        <v>0.03</v>
      </c>
      <c r="U16" s="21">
        <f>ROUND(E16*0.115,2)</f>
        <v>664.06</v>
      </c>
      <c r="V16" s="18"/>
      <c r="W16" s="18">
        <f t="shared" si="3"/>
        <v>4037.3999999999996</v>
      </c>
      <c r="X16" s="22">
        <f t="shared" si="4"/>
        <v>1737</v>
      </c>
      <c r="Y16" s="34">
        <v>418.6</v>
      </c>
      <c r="Z16" s="12">
        <f>ROUND(+E16*17.5%,2)+ROUND(E16*3%,2)</f>
        <v>1183.75</v>
      </c>
      <c r="AA16" s="24">
        <f>ROUND(+E16*2%,2)</f>
        <v>115.49</v>
      </c>
      <c r="AB16" s="25">
        <f t="shared" si="1"/>
        <v>1717.84</v>
      </c>
    </row>
    <row r="17" spans="1:28" ht="15.75" x14ac:dyDescent="0.25">
      <c r="A17" s="1"/>
      <c r="B17" s="15" t="s">
        <v>52</v>
      </c>
      <c r="C17" s="15" t="s">
        <v>53</v>
      </c>
      <c r="D17" s="15" t="s">
        <v>54</v>
      </c>
      <c r="E17" s="12">
        <v>5774.4</v>
      </c>
      <c r="F17" s="32">
        <v>15</v>
      </c>
      <c r="G17" s="20">
        <v>734.08</v>
      </c>
      <c r="H17" s="12"/>
      <c r="I17" s="12"/>
      <c r="J17" s="12"/>
      <c r="K17" s="12"/>
      <c r="L17" s="12"/>
      <c r="M17" s="12"/>
      <c r="N17" s="35"/>
      <c r="O17" s="12"/>
      <c r="P17" s="18">
        <f t="shared" si="2"/>
        <v>5774.4</v>
      </c>
      <c r="Q17" s="12"/>
      <c r="R17" s="12"/>
      <c r="S17" s="12">
        <v>486.31</v>
      </c>
      <c r="T17" s="12">
        <v>-0.05</v>
      </c>
      <c r="U17" s="21">
        <f>ROUND(E17*0.115,2)</f>
        <v>664.06</v>
      </c>
      <c r="V17" s="18"/>
      <c r="W17" s="18">
        <f t="shared" si="3"/>
        <v>1884.4</v>
      </c>
      <c r="X17" s="22">
        <f t="shared" si="4"/>
        <v>3889.9999999999995</v>
      </c>
      <c r="Y17" s="34">
        <v>418.6</v>
      </c>
      <c r="Z17" s="12">
        <f>ROUND(+E17*17.5%,2)+ROUND(E17*3%,2)</f>
        <v>1183.75</v>
      </c>
      <c r="AA17" s="24">
        <f>ROUND(+E17*2%,2)</f>
        <v>115.49</v>
      </c>
      <c r="AB17" s="25">
        <f t="shared" si="1"/>
        <v>1717.84</v>
      </c>
    </row>
    <row r="18" spans="1:28" ht="15.75" x14ac:dyDescent="0.25">
      <c r="A18" s="1"/>
      <c r="B18" s="15" t="s">
        <v>55</v>
      </c>
      <c r="C18" s="15" t="s">
        <v>56</v>
      </c>
      <c r="D18" s="15" t="s">
        <v>57</v>
      </c>
      <c r="E18" s="12">
        <v>5221.3500000000004</v>
      </c>
      <c r="F18" s="32">
        <v>15</v>
      </c>
      <c r="G18" s="20">
        <v>2585</v>
      </c>
      <c r="H18" s="12"/>
      <c r="I18" s="12"/>
      <c r="J18" s="12"/>
      <c r="K18" s="12"/>
      <c r="L18" s="12"/>
      <c r="M18" s="12"/>
      <c r="N18" s="35"/>
      <c r="O18" s="12"/>
      <c r="P18" s="18">
        <f t="shared" si="2"/>
        <v>5221.3500000000004</v>
      </c>
      <c r="Q18" s="12"/>
      <c r="R18" s="12"/>
      <c r="S18" s="12">
        <v>411.62</v>
      </c>
      <c r="T18" s="12">
        <v>7.0000000000000007E-2</v>
      </c>
      <c r="U18" s="21">
        <f>ROUND(E18*0.115,2)</f>
        <v>600.46</v>
      </c>
      <c r="V18" s="18"/>
      <c r="W18" s="18">
        <f t="shared" si="3"/>
        <v>3597.15</v>
      </c>
      <c r="X18" s="22">
        <f t="shared" si="4"/>
        <v>1624.2000000000003</v>
      </c>
      <c r="Y18" s="34">
        <v>402.99</v>
      </c>
      <c r="Z18" s="12">
        <f>ROUND(+E18*17.5%,2)+ROUND(E18*3%,2)</f>
        <v>1070.3800000000001</v>
      </c>
      <c r="AA18" s="24">
        <f>ROUND(+E18*2%,2)</f>
        <v>104.43</v>
      </c>
      <c r="AB18" s="25">
        <f t="shared" si="1"/>
        <v>1577.8000000000002</v>
      </c>
    </row>
    <row r="19" spans="1:28" ht="15.75" x14ac:dyDescent="0.25">
      <c r="A19" s="1"/>
      <c r="B19" s="15" t="s">
        <v>58</v>
      </c>
      <c r="C19" s="15" t="s">
        <v>165</v>
      </c>
      <c r="D19" s="15" t="s">
        <v>59</v>
      </c>
      <c r="E19" s="12">
        <f>5774.4/15*14</f>
        <v>5389.44</v>
      </c>
      <c r="F19" s="32">
        <v>14</v>
      </c>
      <c r="G19" s="18"/>
      <c r="H19" s="35"/>
      <c r="I19" s="35"/>
      <c r="J19" s="35"/>
      <c r="K19" s="35"/>
      <c r="L19" s="35"/>
      <c r="M19" s="35"/>
      <c r="N19" s="33"/>
      <c r="O19" s="12"/>
      <c r="P19" s="18">
        <f t="shared" si="2"/>
        <v>5389.44</v>
      </c>
      <c r="Q19" s="12"/>
      <c r="R19" s="12"/>
      <c r="S19" s="12">
        <v>429.91</v>
      </c>
      <c r="T19" s="12">
        <v>0.13</v>
      </c>
      <c r="U19" s="18">
        <v>0</v>
      </c>
      <c r="V19" s="18"/>
      <c r="W19" s="18">
        <f t="shared" si="3"/>
        <v>430.04</v>
      </c>
      <c r="X19" s="22">
        <f t="shared" si="4"/>
        <v>4959.3999999999996</v>
      </c>
      <c r="Y19" s="34">
        <v>418.6</v>
      </c>
      <c r="Z19" s="12">
        <v>0</v>
      </c>
      <c r="AA19" s="23">
        <v>0</v>
      </c>
      <c r="AB19" s="25">
        <f t="shared" si="1"/>
        <v>418.6</v>
      </c>
    </row>
    <row r="20" spans="1:28" ht="15.75" x14ac:dyDescent="0.25">
      <c r="A20" s="1"/>
      <c r="B20" s="15" t="s">
        <v>60</v>
      </c>
      <c r="C20" s="15" t="s">
        <v>61</v>
      </c>
      <c r="D20" s="15" t="s">
        <v>57</v>
      </c>
      <c r="E20" s="18">
        <v>5221.3500000000004</v>
      </c>
      <c r="F20" s="32">
        <v>15</v>
      </c>
      <c r="G20" s="20">
        <v>2611</v>
      </c>
      <c r="H20" s="12"/>
      <c r="I20" s="12"/>
      <c r="J20" s="12"/>
      <c r="K20" s="12"/>
      <c r="L20" s="12"/>
      <c r="M20" s="12"/>
      <c r="N20" s="35"/>
      <c r="O20" s="12"/>
      <c r="P20" s="18">
        <f t="shared" si="2"/>
        <v>5221.3500000000004</v>
      </c>
      <c r="Q20" s="12"/>
      <c r="R20" s="12"/>
      <c r="S20" s="12">
        <v>411.62</v>
      </c>
      <c r="T20" s="12">
        <v>7.0000000000000007E-2</v>
      </c>
      <c r="U20" s="21">
        <f>ROUND(E20*0.115,2)</f>
        <v>600.46</v>
      </c>
      <c r="V20" s="18"/>
      <c r="W20" s="18">
        <f t="shared" si="3"/>
        <v>3623.15</v>
      </c>
      <c r="X20" s="22">
        <f t="shared" si="4"/>
        <v>1598.2000000000003</v>
      </c>
      <c r="Y20" s="34">
        <v>402.99</v>
      </c>
      <c r="Z20" s="12">
        <f>ROUND(+E20*17.5%,2)+ROUND(E20*3%,2)</f>
        <v>1070.3800000000001</v>
      </c>
      <c r="AA20" s="24">
        <f>ROUND(+E20*2%,2)</f>
        <v>104.43</v>
      </c>
      <c r="AB20" s="25">
        <f t="shared" si="1"/>
        <v>1577.8000000000002</v>
      </c>
    </row>
    <row r="21" spans="1:28" ht="15.75" x14ac:dyDescent="0.25">
      <c r="A21" s="6"/>
      <c r="B21" s="13" t="s">
        <v>62</v>
      </c>
      <c r="C21" s="13" t="s">
        <v>63</v>
      </c>
      <c r="D21" s="13" t="s">
        <v>64</v>
      </c>
      <c r="E21" s="12">
        <v>5584.2</v>
      </c>
      <c r="F21" s="19">
        <v>15</v>
      </c>
      <c r="G21" s="20">
        <v>500</v>
      </c>
      <c r="H21" s="26"/>
      <c r="I21" s="26"/>
      <c r="J21" s="26"/>
      <c r="K21" s="26"/>
      <c r="L21" s="26"/>
      <c r="M21" s="26"/>
      <c r="N21" s="29"/>
      <c r="O21" s="18"/>
      <c r="P21" s="18">
        <f t="shared" si="2"/>
        <v>5584.2</v>
      </c>
      <c r="Q21" s="18"/>
      <c r="R21" s="18"/>
      <c r="S21" s="18">
        <v>455.88</v>
      </c>
      <c r="T21" s="18">
        <v>-0.06</v>
      </c>
      <c r="U21" s="21">
        <f>ROUND(E21*0.115,2)</f>
        <v>642.17999999999995</v>
      </c>
      <c r="V21" s="18"/>
      <c r="W21" s="18">
        <f t="shared" si="3"/>
        <v>1598</v>
      </c>
      <c r="X21" s="31">
        <f t="shared" si="4"/>
        <v>3986.2</v>
      </c>
      <c r="Y21" s="23">
        <v>413.23</v>
      </c>
      <c r="Z21" s="12">
        <f>ROUND(+E21*17.5%,2)+ROUND(E21*3%,2)</f>
        <v>1144.77</v>
      </c>
      <c r="AA21" s="24">
        <f>ROUND(+E21*2%,2)</f>
        <v>111.68</v>
      </c>
      <c r="AB21" s="25">
        <f t="shared" si="1"/>
        <v>1669.68</v>
      </c>
    </row>
    <row r="22" spans="1:28" ht="15.75" x14ac:dyDescent="0.25">
      <c r="A22" s="1"/>
      <c r="B22" s="13" t="s">
        <v>65</v>
      </c>
      <c r="C22" s="15" t="s">
        <v>66</v>
      </c>
      <c r="D22" s="15" t="s">
        <v>67</v>
      </c>
      <c r="E22" s="12">
        <v>6994.65</v>
      </c>
      <c r="F22" s="32">
        <v>15</v>
      </c>
      <c r="G22" s="18"/>
      <c r="H22" s="12"/>
      <c r="I22" s="12"/>
      <c r="J22" s="12"/>
      <c r="K22" s="12"/>
      <c r="L22" s="12"/>
      <c r="M22" s="12"/>
      <c r="N22" s="35">
        <v>3.33</v>
      </c>
      <c r="O22" s="12"/>
      <c r="P22" s="18">
        <f t="shared" si="2"/>
        <v>6991.32</v>
      </c>
      <c r="Q22" s="12"/>
      <c r="R22" s="12"/>
      <c r="S22" s="18">
        <v>693.3</v>
      </c>
      <c r="T22" s="12">
        <v>0.04</v>
      </c>
      <c r="U22" s="21">
        <f>ROUND(E22*0.115,2)</f>
        <v>804.38</v>
      </c>
      <c r="V22" s="18"/>
      <c r="W22" s="18">
        <f t="shared" si="3"/>
        <v>1497.7199999999998</v>
      </c>
      <c r="X22" s="22">
        <f t="shared" si="4"/>
        <v>5493.6</v>
      </c>
      <c r="Y22" s="23">
        <v>453.03</v>
      </c>
      <c r="Z22" s="12">
        <f>ROUND(+E22*17.5%,2)+ROUND(E22*3%,2)</f>
        <v>1433.8999999999999</v>
      </c>
      <c r="AA22" s="24">
        <f>ROUND(+E22*2%,2)</f>
        <v>139.88999999999999</v>
      </c>
      <c r="AB22" s="25">
        <f t="shared" si="1"/>
        <v>2026.8199999999997</v>
      </c>
    </row>
    <row r="23" spans="1:28" ht="15.75" x14ac:dyDescent="0.25">
      <c r="A23" s="1"/>
      <c r="B23" s="15" t="s">
        <v>68</v>
      </c>
      <c r="C23" s="15" t="s">
        <v>69</v>
      </c>
      <c r="D23" s="15" t="s">
        <v>70</v>
      </c>
      <c r="E23" s="12">
        <v>8500.0499999999993</v>
      </c>
      <c r="F23" s="32">
        <v>15</v>
      </c>
      <c r="G23" s="12"/>
      <c r="H23" s="12"/>
      <c r="I23" s="12"/>
      <c r="J23" s="12"/>
      <c r="K23" s="12"/>
      <c r="L23" s="12"/>
      <c r="M23" s="12"/>
      <c r="N23" s="33"/>
      <c r="O23" s="12"/>
      <c r="P23" s="18">
        <f t="shared" si="2"/>
        <v>8500.0499999999993</v>
      </c>
      <c r="Q23" s="12">
        <v>0</v>
      </c>
      <c r="R23" s="12"/>
      <c r="S23" s="12">
        <v>992.59</v>
      </c>
      <c r="T23" s="12">
        <v>0.15</v>
      </c>
      <c r="U23" s="21">
        <f>ROUND(E23*0.115,2)</f>
        <v>977.51</v>
      </c>
      <c r="V23" s="18"/>
      <c r="W23" s="18">
        <f t="shared" si="3"/>
        <v>1970.25</v>
      </c>
      <c r="X23" s="22">
        <f t="shared" si="4"/>
        <v>6529.7999999999993</v>
      </c>
      <c r="Y23" s="34">
        <v>495.5</v>
      </c>
      <c r="Z23" s="12">
        <f>ROUND(+E23*17.5%,2)+ROUND(E23*3%,2)</f>
        <v>1742.51</v>
      </c>
      <c r="AA23" s="24">
        <f>ROUND(+E23*2%,2)</f>
        <v>170</v>
      </c>
      <c r="AB23" s="25">
        <f t="shared" si="1"/>
        <v>2408.0100000000002</v>
      </c>
    </row>
    <row r="24" spans="1:28" ht="15.75" x14ac:dyDescent="0.25">
      <c r="A24" s="1"/>
      <c r="B24" s="15" t="s">
        <v>71</v>
      </c>
      <c r="C24" s="15" t="s">
        <v>72</v>
      </c>
      <c r="D24" s="15" t="s">
        <v>67</v>
      </c>
      <c r="E24" s="12">
        <v>5555.1</v>
      </c>
      <c r="F24" s="32">
        <v>15</v>
      </c>
      <c r="G24" s="12"/>
      <c r="H24" s="12"/>
      <c r="I24" s="12"/>
      <c r="J24" s="12"/>
      <c r="K24" s="12"/>
      <c r="L24" s="12"/>
      <c r="M24" s="12"/>
      <c r="N24" s="33"/>
      <c r="O24" s="12"/>
      <c r="P24" s="18">
        <f t="shared" si="2"/>
        <v>5555.1</v>
      </c>
      <c r="Q24" s="12">
        <v>0</v>
      </c>
      <c r="R24" s="12"/>
      <c r="S24" s="12">
        <v>451.22</v>
      </c>
      <c r="T24" s="12">
        <v>0.04</v>
      </c>
      <c r="U24" s="21">
        <f>ROUND(E24*0.115,2)</f>
        <v>638.84</v>
      </c>
      <c r="V24" s="18"/>
      <c r="W24" s="18">
        <f t="shared" si="3"/>
        <v>1090.1000000000001</v>
      </c>
      <c r="X24" s="22">
        <f t="shared" si="4"/>
        <v>4465</v>
      </c>
      <c r="Y24" s="34">
        <v>412.41</v>
      </c>
      <c r="Z24" s="12">
        <f>ROUND(+E24*17.5%,2)+ROUND(E24*3%,2)</f>
        <v>1138.79</v>
      </c>
      <c r="AA24" s="24">
        <f>ROUND(+E24*2%,2)</f>
        <v>111.1</v>
      </c>
      <c r="AB24" s="25">
        <f t="shared" si="1"/>
        <v>1662.3</v>
      </c>
    </row>
    <row r="25" spans="1:28" ht="15.75" x14ac:dyDescent="0.25">
      <c r="A25" s="1"/>
      <c r="B25" s="14" t="s">
        <v>35</v>
      </c>
      <c r="C25" s="14"/>
      <c r="D25" s="14"/>
      <c r="E25" s="28">
        <f>SUM(E12:E24)</f>
        <v>91414.44</v>
      </c>
      <c r="F25" s="28"/>
      <c r="G25" s="28">
        <f>SUM(G12:G24)</f>
        <v>14175.08</v>
      </c>
      <c r="H25" s="28" t="e">
        <f>+#REF!+H18+H16+H12+H14+H15+H19</f>
        <v>#REF!</v>
      </c>
      <c r="I25" s="28"/>
      <c r="J25" s="28"/>
      <c r="K25" s="28"/>
      <c r="L25" s="28"/>
      <c r="M25" s="28"/>
      <c r="N25" s="28">
        <f>SUM(N12:N24)</f>
        <v>14.24</v>
      </c>
      <c r="O25" s="28">
        <f>SUM(O12:O22)</f>
        <v>0</v>
      </c>
      <c r="P25" s="28">
        <f t="shared" ref="P25:AB25" si="5">SUM(P12:P24)</f>
        <v>91400.200000000026</v>
      </c>
      <c r="Q25" s="28">
        <f t="shared" si="5"/>
        <v>0</v>
      </c>
      <c r="R25" s="28">
        <f t="shared" si="5"/>
        <v>0</v>
      </c>
      <c r="S25" s="28">
        <f t="shared" si="5"/>
        <v>10338.209999999999</v>
      </c>
      <c r="T25" s="28">
        <f t="shared" si="5"/>
        <v>0.62</v>
      </c>
      <c r="U25" s="28">
        <f t="shared" si="5"/>
        <v>9892.89</v>
      </c>
      <c r="V25" s="28">
        <f t="shared" si="5"/>
        <v>0</v>
      </c>
      <c r="W25" s="28">
        <f t="shared" si="5"/>
        <v>34406.800000000003</v>
      </c>
      <c r="X25" s="28">
        <f t="shared" si="5"/>
        <v>56993.399999999994</v>
      </c>
      <c r="Y25" s="28">
        <f t="shared" si="5"/>
        <v>5658.22</v>
      </c>
      <c r="Z25" s="28">
        <f t="shared" si="5"/>
        <v>17635.13</v>
      </c>
      <c r="AA25" s="28">
        <f t="shared" si="5"/>
        <v>1720.5099999999998</v>
      </c>
      <c r="AB25" s="28">
        <f t="shared" si="5"/>
        <v>25013.860000000004</v>
      </c>
    </row>
    <row r="26" spans="1:28" ht="15.75" x14ac:dyDescent="0.25">
      <c r="A26" s="1"/>
      <c r="B26" s="14"/>
      <c r="C26" s="15"/>
      <c r="D26" s="15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5"/>
      <c r="Z26" s="15"/>
      <c r="AA26" s="15"/>
      <c r="AB26" s="15"/>
    </row>
    <row r="27" spans="1:28" ht="15.75" x14ac:dyDescent="0.25">
      <c r="A27" s="1"/>
      <c r="B27" s="14" t="s">
        <v>73</v>
      </c>
      <c r="C27" s="14" t="s">
        <v>74</v>
      </c>
      <c r="D27" s="15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5"/>
      <c r="Z27" s="15"/>
      <c r="AA27" s="15"/>
      <c r="AB27" s="15"/>
    </row>
    <row r="28" spans="1:28" ht="15.75" x14ac:dyDescent="0.25">
      <c r="A28" s="1"/>
      <c r="B28" s="15" t="s">
        <v>75</v>
      </c>
      <c r="C28" s="15" t="s">
        <v>76</v>
      </c>
      <c r="D28" s="15" t="s">
        <v>77</v>
      </c>
      <c r="E28" s="12">
        <v>8087.1</v>
      </c>
      <c r="F28" s="32">
        <v>15</v>
      </c>
      <c r="G28" s="12"/>
      <c r="H28" s="12"/>
      <c r="I28" s="12"/>
      <c r="J28" s="12"/>
      <c r="K28" s="12"/>
      <c r="L28" s="12"/>
      <c r="M28" s="12"/>
      <c r="N28" s="35"/>
      <c r="O28" s="12"/>
      <c r="P28" s="12">
        <f>E28+-N28</f>
        <v>8087.1</v>
      </c>
      <c r="Q28" s="12">
        <v>0</v>
      </c>
      <c r="R28" s="12"/>
      <c r="S28" s="12">
        <v>904.38</v>
      </c>
      <c r="T28" s="12">
        <v>0.1</v>
      </c>
      <c r="U28" s="21">
        <f>ROUND(E28*0.115,2)</f>
        <v>930.02</v>
      </c>
      <c r="V28" s="18"/>
      <c r="W28" s="12">
        <f>SUM(S28:U28)+G28</f>
        <v>1834.5</v>
      </c>
      <c r="X28" s="22">
        <f>P28-W28</f>
        <v>6252.6</v>
      </c>
      <c r="Y28" s="34">
        <v>483.85</v>
      </c>
      <c r="Z28" s="12">
        <f>ROUND(+E28*17.5%,2)+ROUND(E28*3%,2)</f>
        <v>1657.85</v>
      </c>
      <c r="AA28" s="24">
        <f>ROUND(+E28*2%,2)</f>
        <v>161.74</v>
      </c>
      <c r="AB28" s="25">
        <f>SUM(Y28:AA28)</f>
        <v>2303.4399999999996</v>
      </c>
    </row>
    <row r="29" spans="1:28" ht="15.75" x14ac:dyDescent="0.25">
      <c r="A29" s="1"/>
      <c r="B29" s="15" t="s">
        <v>78</v>
      </c>
      <c r="C29" s="15" t="s">
        <v>79</v>
      </c>
      <c r="D29" s="15" t="s">
        <v>80</v>
      </c>
      <c r="E29" s="12">
        <v>8087.1</v>
      </c>
      <c r="F29" s="32">
        <v>15</v>
      </c>
      <c r="G29" s="12"/>
      <c r="H29" s="12"/>
      <c r="I29" s="12"/>
      <c r="J29" s="12"/>
      <c r="K29" s="12"/>
      <c r="L29" s="12"/>
      <c r="M29" s="12"/>
      <c r="N29" s="33"/>
      <c r="O29" s="12"/>
      <c r="P29" s="12">
        <f t="shared" ref="P29:P31" si="6">E29+-N29</f>
        <v>8087.1</v>
      </c>
      <c r="Q29" s="12">
        <v>0</v>
      </c>
      <c r="R29" s="12"/>
      <c r="S29" s="12">
        <v>904.38</v>
      </c>
      <c r="T29" s="12">
        <v>-0.1</v>
      </c>
      <c r="U29" s="21">
        <f>ROUND(E29*0.115,2)</f>
        <v>930.02</v>
      </c>
      <c r="V29" s="18"/>
      <c r="W29" s="12">
        <f>SUM(S29:U29)+G29</f>
        <v>1834.3</v>
      </c>
      <c r="X29" s="22">
        <f>P29-W29</f>
        <v>6252.8</v>
      </c>
      <c r="Y29" s="34">
        <v>483.85</v>
      </c>
      <c r="Z29" s="12">
        <f>ROUND(+E29*17.5%,2)+ROUND(E29*3%,2)</f>
        <v>1657.85</v>
      </c>
      <c r="AA29" s="24">
        <f>ROUND(+E29*2%,2)</f>
        <v>161.74</v>
      </c>
      <c r="AB29" s="25">
        <f>SUM(Y29:AA29)</f>
        <v>2303.4399999999996</v>
      </c>
    </row>
    <row r="30" spans="1:28" ht="15.75" x14ac:dyDescent="0.25">
      <c r="A30" s="1"/>
      <c r="B30" s="15" t="s">
        <v>81</v>
      </c>
      <c r="C30" s="15" t="s">
        <v>82</v>
      </c>
      <c r="D30" s="15" t="s">
        <v>83</v>
      </c>
      <c r="E30" s="12">
        <v>8087.1</v>
      </c>
      <c r="F30" s="32">
        <v>15</v>
      </c>
      <c r="G30" s="20">
        <v>3945.72</v>
      </c>
      <c r="H30" s="12"/>
      <c r="I30" s="12"/>
      <c r="J30" s="12"/>
      <c r="K30" s="12"/>
      <c r="L30" s="12"/>
      <c r="M30" s="12"/>
      <c r="N30" s="35"/>
      <c r="O30" s="12"/>
      <c r="P30" s="12">
        <f t="shared" si="6"/>
        <v>8087.1</v>
      </c>
      <c r="Q30" s="12">
        <v>0</v>
      </c>
      <c r="R30" s="12"/>
      <c r="S30" s="12">
        <v>904.38</v>
      </c>
      <c r="T30" s="12">
        <v>-0.02</v>
      </c>
      <c r="U30" s="21">
        <f>ROUND(E30*0.115,2)</f>
        <v>930.02</v>
      </c>
      <c r="V30" s="18"/>
      <c r="W30" s="12">
        <f>SUM(S30:U30)+G30</f>
        <v>5780.1</v>
      </c>
      <c r="X30" s="22">
        <f>P30-W30</f>
        <v>2307</v>
      </c>
      <c r="Y30" s="34">
        <v>483.85</v>
      </c>
      <c r="Z30" s="12">
        <f>ROUND(+E30*17.5%,2)+ROUND(E30*3%,2)</f>
        <v>1657.85</v>
      </c>
      <c r="AA30" s="24">
        <f>ROUND(+E30*2%,2)</f>
        <v>161.74</v>
      </c>
      <c r="AB30" s="25">
        <f>SUM(Y30:AA30)</f>
        <v>2303.4399999999996</v>
      </c>
    </row>
    <row r="31" spans="1:28" ht="15.75" x14ac:dyDescent="0.25">
      <c r="A31" s="1"/>
      <c r="B31" s="15" t="s">
        <v>84</v>
      </c>
      <c r="C31" s="15" t="s">
        <v>85</v>
      </c>
      <c r="D31" s="15" t="s">
        <v>80</v>
      </c>
      <c r="E31" s="12">
        <v>8087.1</v>
      </c>
      <c r="F31" s="32">
        <v>15</v>
      </c>
      <c r="G31" s="18"/>
      <c r="H31" s="35"/>
      <c r="I31" s="35"/>
      <c r="J31" s="35"/>
      <c r="K31" s="35"/>
      <c r="L31" s="35"/>
      <c r="M31" s="35"/>
      <c r="N31" s="35"/>
      <c r="O31" s="12"/>
      <c r="P31" s="12">
        <f t="shared" si="6"/>
        <v>8087.1</v>
      </c>
      <c r="Q31" s="12"/>
      <c r="R31" s="12"/>
      <c r="S31" s="12">
        <v>904.38</v>
      </c>
      <c r="T31" s="12">
        <v>0.1</v>
      </c>
      <c r="U31" s="21">
        <f>ROUND(E31*0.115,2)</f>
        <v>930.02</v>
      </c>
      <c r="V31" s="18"/>
      <c r="W31" s="12">
        <f>SUM(S31:U31)+G31</f>
        <v>1834.5</v>
      </c>
      <c r="X31" s="22">
        <f>P31-W31</f>
        <v>6252.6</v>
      </c>
      <c r="Y31" s="34">
        <v>483.85</v>
      </c>
      <c r="Z31" s="12">
        <f>ROUND(+E31*17.5%,2)+ROUND(E31*3%,2)</f>
        <v>1657.85</v>
      </c>
      <c r="AA31" s="24">
        <f>ROUND(+E31*2%,2)</f>
        <v>161.74</v>
      </c>
      <c r="AB31" s="25">
        <f>SUM(Y31:AA31)</f>
        <v>2303.4399999999996</v>
      </c>
    </row>
    <row r="32" spans="1:28" ht="15.75" x14ac:dyDescent="0.25">
      <c r="A32" s="1"/>
      <c r="B32" s="14" t="s">
        <v>35</v>
      </c>
      <c r="C32" s="14"/>
      <c r="D32" s="14"/>
      <c r="E32" s="28">
        <f>SUM(E28:E31)</f>
        <v>32348.400000000001</v>
      </c>
      <c r="F32" s="28"/>
      <c r="G32" s="28">
        <f>+G31+G30+G28+G29</f>
        <v>3945.72</v>
      </c>
      <c r="H32" s="28"/>
      <c r="I32" s="28"/>
      <c r="J32" s="28"/>
      <c r="K32" s="28"/>
      <c r="L32" s="28"/>
      <c r="M32" s="28"/>
      <c r="N32" s="28">
        <f>SUM(N28:N31)</f>
        <v>0</v>
      </c>
      <c r="O32" s="28">
        <f>SUM(O28:O31)</f>
        <v>0</v>
      </c>
      <c r="P32" s="28">
        <f>SUM(P28:P31)</f>
        <v>32348.400000000001</v>
      </c>
      <c r="Q32" s="28">
        <f>SUM(Q28:Q30)</f>
        <v>0</v>
      </c>
      <c r="R32" s="28">
        <f>SUM(R28:R30)</f>
        <v>0</v>
      </c>
      <c r="S32" s="28">
        <f>SUM(S28:S31)</f>
        <v>3617.52</v>
      </c>
      <c r="T32" s="28">
        <f>SUM(T28:T31)</f>
        <v>0.08</v>
      </c>
      <c r="U32" s="28">
        <f>SUM(U28:U31)</f>
        <v>3720.08</v>
      </c>
      <c r="V32" s="28"/>
      <c r="W32" s="28">
        <f t="shared" ref="W32:AB32" si="7">SUM(W28:W31)</f>
        <v>11283.400000000001</v>
      </c>
      <c r="X32" s="28">
        <f t="shared" si="7"/>
        <v>21065</v>
      </c>
      <c r="Y32" s="28">
        <f t="shared" si="7"/>
        <v>1935.4</v>
      </c>
      <c r="Z32" s="28">
        <f t="shared" si="7"/>
        <v>6631.4</v>
      </c>
      <c r="AA32" s="28">
        <f t="shared" si="7"/>
        <v>646.96</v>
      </c>
      <c r="AB32" s="28">
        <f t="shared" si="7"/>
        <v>9213.7599999999984</v>
      </c>
    </row>
    <row r="33" spans="1:28" ht="15.75" x14ac:dyDescent="0.25">
      <c r="A33" s="1"/>
      <c r="B33" s="15"/>
      <c r="C33" s="15"/>
      <c r="D33" s="15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5"/>
      <c r="Z33" s="15"/>
      <c r="AA33" s="15"/>
      <c r="AB33" s="15"/>
    </row>
    <row r="34" spans="1:28" ht="15.75" x14ac:dyDescent="0.25">
      <c r="A34" s="1"/>
      <c r="B34" s="14" t="s">
        <v>86</v>
      </c>
      <c r="C34" s="14" t="s">
        <v>87</v>
      </c>
      <c r="D34" s="15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5"/>
      <c r="Z34" s="15"/>
      <c r="AA34" s="15"/>
      <c r="AB34" s="15"/>
    </row>
    <row r="35" spans="1:28" ht="15.75" x14ac:dyDescent="0.25">
      <c r="A35" s="1"/>
      <c r="B35" s="15" t="s">
        <v>88</v>
      </c>
      <c r="C35" s="15"/>
      <c r="D35" s="15" t="s">
        <v>89</v>
      </c>
      <c r="E35" s="12"/>
      <c r="F35" s="32"/>
      <c r="G35" s="12"/>
      <c r="H35" s="12"/>
      <c r="I35" s="12"/>
      <c r="J35" s="12"/>
      <c r="K35" s="12"/>
      <c r="L35" s="12"/>
      <c r="M35" s="12"/>
      <c r="N35" s="35"/>
      <c r="O35" s="12"/>
      <c r="P35" s="12"/>
      <c r="Q35" s="12"/>
      <c r="R35" s="12"/>
      <c r="S35" s="12"/>
      <c r="T35" s="12"/>
      <c r="U35" s="36"/>
      <c r="V35" s="36"/>
      <c r="W35" s="12"/>
      <c r="X35" s="37"/>
      <c r="Y35" s="34"/>
      <c r="Z35" s="34"/>
      <c r="AA35" s="24"/>
      <c r="AB35" s="38"/>
    </row>
    <row r="36" spans="1:28" ht="15.75" x14ac:dyDescent="0.25">
      <c r="A36" s="1"/>
      <c r="B36" s="15" t="s">
        <v>88</v>
      </c>
      <c r="C36" s="15" t="s">
        <v>90</v>
      </c>
      <c r="D36" s="15" t="s">
        <v>91</v>
      </c>
      <c r="E36" s="12">
        <v>8087.1</v>
      </c>
      <c r="F36" s="32">
        <v>15</v>
      </c>
      <c r="G36" s="20">
        <v>1345.12</v>
      </c>
      <c r="H36" s="12"/>
      <c r="I36" s="12"/>
      <c r="J36" s="12"/>
      <c r="K36" s="12"/>
      <c r="L36" s="12"/>
      <c r="M36" s="12"/>
      <c r="N36" s="35"/>
      <c r="O36" s="12"/>
      <c r="P36" s="12">
        <f>E36+-N36</f>
        <v>8087.1</v>
      </c>
      <c r="Q36" s="12"/>
      <c r="R36" s="12"/>
      <c r="S36" s="12">
        <v>904.38</v>
      </c>
      <c r="T36" s="12">
        <v>-0.02</v>
      </c>
      <c r="U36" s="36">
        <f t="shared" ref="U36:U51" si="8">ROUND(E36*0.115,2)</f>
        <v>930.02</v>
      </c>
      <c r="V36" s="18"/>
      <c r="W36" s="12">
        <f>SUM(S36:U36)+G36</f>
        <v>3179.5</v>
      </c>
      <c r="X36" s="22">
        <f t="shared" ref="X36:X51" si="9">P36-W36</f>
        <v>4907.6000000000004</v>
      </c>
      <c r="Y36" s="34">
        <v>483.85</v>
      </c>
      <c r="Z36" s="12">
        <f t="shared" ref="Z36:Z51" si="10">ROUND(+E36*17.5%,2)+ROUND(E36*3%,2)</f>
        <v>1657.85</v>
      </c>
      <c r="AA36" s="24">
        <f t="shared" ref="AA36:AA51" si="11">ROUND(+E36*2%,2)</f>
        <v>161.74</v>
      </c>
      <c r="AB36" s="25">
        <f t="shared" ref="AB36:AB51" si="12">SUM(Y36:AA36)</f>
        <v>2303.4399999999996</v>
      </c>
    </row>
    <row r="37" spans="1:28" ht="15.75" x14ac:dyDescent="0.25">
      <c r="A37" s="1"/>
      <c r="B37" s="15" t="s">
        <v>92</v>
      </c>
      <c r="C37" s="15" t="s">
        <v>93</v>
      </c>
      <c r="D37" s="15" t="s">
        <v>91</v>
      </c>
      <c r="E37" s="12">
        <v>8087.1</v>
      </c>
      <c r="F37" s="32">
        <v>15</v>
      </c>
      <c r="G37" s="18"/>
      <c r="H37" s="12"/>
      <c r="I37" s="12"/>
      <c r="J37" s="12"/>
      <c r="K37" s="12"/>
      <c r="L37" s="12"/>
      <c r="M37" s="12"/>
      <c r="N37" s="35"/>
      <c r="O37" s="12"/>
      <c r="P37" s="12">
        <f t="shared" ref="P37:P51" si="13">E37+-N37</f>
        <v>8087.1</v>
      </c>
      <c r="Q37" s="12"/>
      <c r="R37" s="12"/>
      <c r="S37" s="12">
        <v>904.38</v>
      </c>
      <c r="T37" s="12">
        <v>0.1</v>
      </c>
      <c r="U37" s="36">
        <f t="shared" si="8"/>
        <v>930.02</v>
      </c>
      <c r="V37" s="18"/>
      <c r="W37" s="12">
        <f>SUM(S37:U37)+G37</f>
        <v>1834.5</v>
      </c>
      <c r="X37" s="22">
        <f t="shared" si="9"/>
        <v>6252.6</v>
      </c>
      <c r="Y37" s="34">
        <v>483.85</v>
      </c>
      <c r="Z37" s="12">
        <f t="shared" si="10"/>
        <v>1657.85</v>
      </c>
      <c r="AA37" s="24">
        <f t="shared" si="11"/>
        <v>161.74</v>
      </c>
      <c r="AB37" s="25">
        <f t="shared" si="12"/>
        <v>2303.4399999999996</v>
      </c>
    </row>
    <row r="38" spans="1:28" ht="15.75" x14ac:dyDescent="0.25">
      <c r="A38" s="1"/>
      <c r="B38" s="15" t="s">
        <v>94</v>
      </c>
      <c r="C38" s="15" t="s">
        <v>95</v>
      </c>
      <c r="D38" s="15" t="s">
        <v>96</v>
      </c>
      <c r="E38" s="18">
        <v>8500.0499999999993</v>
      </c>
      <c r="F38" s="32">
        <v>15</v>
      </c>
      <c r="G38" s="20">
        <v>401.72</v>
      </c>
      <c r="H38" s="12"/>
      <c r="I38" s="12"/>
      <c r="J38" s="12"/>
      <c r="K38" s="12"/>
      <c r="L38" s="12"/>
      <c r="M38" s="12"/>
      <c r="N38" s="35">
        <v>5.4</v>
      </c>
      <c r="O38" s="12"/>
      <c r="P38" s="12">
        <f t="shared" si="13"/>
        <v>8494.65</v>
      </c>
      <c r="Q38" s="12">
        <v>0</v>
      </c>
      <c r="R38" s="12"/>
      <c r="S38" s="12">
        <v>992.59</v>
      </c>
      <c r="T38" s="12">
        <v>0.03</v>
      </c>
      <c r="U38" s="36">
        <f t="shared" si="8"/>
        <v>977.51</v>
      </c>
      <c r="V38" s="18"/>
      <c r="W38" s="12">
        <f>SUM(S38:U38)+G38</f>
        <v>2371.8500000000004</v>
      </c>
      <c r="X38" s="22">
        <f t="shared" si="9"/>
        <v>6122.7999999999993</v>
      </c>
      <c r="Y38" s="34">
        <v>495.5</v>
      </c>
      <c r="Z38" s="12">
        <f t="shared" si="10"/>
        <v>1742.51</v>
      </c>
      <c r="AA38" s="24">
        <f t="shared" si="11"/>
        <v>170</v>
      </c>
      <c r="AB38" s="25">
        <f t="shared" si="12"/>
        <v>2408.0100000000002</v>
      </c>
    </row>
    <row r="39" spans="1:28" ht="15.75" x14ac:dyDescent="0.25">
      <c r="A39" s="1"/>
      <c r="B39" s="15" t="s">
        <v>97</v>
      </c>
      <c r="C39" s="15" t="s">
        <v>98</v>
      </c>
      <c r="D39" s="15" t="s">
        <v>99</v>
      </c>
      <c r="E39" s="12">
        <v>8087.1</v>
      </c>
      <c r="F39" s="32">
        <v>15</v>
      </c>
      <c r="G39" s="20">
        <v>1050</v>
      </c>
      <c r="H39" s="12"/>
      <c r="I39" s="20">
        <v>2994.04</v>
      </c>
      <c r="J39" s="12"/>
      <c r="K39" s="12"/>
      <c r="L39" s="12"/>
      <c r="M39" s="12"/>
      <c r="N39" s="35"/>
      <c r="O39" s="12"/>
      <c r="P39" s="12">
        <f t="shared" si="13"/>
        <v>8087.1</v>
      </c>
      <c r="Q39" s="12">
        <v>0</v>
      </c>
      <c r="R39" s="12"/>
      <c r="S39" s="12">
        <v>904.38</v>
      </c>
      <c r="T39" s="12">
        <v>0.06</v>
      </c>
      <c r="U39" s="36">
        <f t="shared" si="8"/>
        <v>930.02</v>
      </c>
      <c r="V39" s="18"/>
      <c r="W39" s="12">
        <f>SUM(S39:U39)+G39+I39</f>
        <v>5878.5</v>
      </c>
      <c r="X39" s="22">
        <f t="shared" si="9"/>
        <v>2208.6000000000004</v>
      </c>
      <c r="Y39" s="34">
        <v>483.85</v>
      </c>
      <c r="Z39" s="12">
        <f t="shared" si="10"/>
        <v>1657.85</v>
      </c>
      <c r="AA39" s="24">
        <f t="shared" si="11"/>
        <v>161.74</v>
      </c>
      <c r="AB39" s="25">
        <f t="shared" si="12"/>
        <v>2303.4399999999996</v>
      </c>
    </row>
    <row r="40" spans="1:28" ht="15.75" x14ac:dyDescent="0.25">
      <c r="A40" s="1"/>
      <c r="B40" s="15" t="s">
        <v>100</v>
      </c>
      <c r="C40" s="15" t="s">
        <v>101</v>
      </c>
      <c r="D40" s="15" t="s">
        <v>102</v>
      </c>
      <c r="E40" s="12">
        <v>8087.1</v>
      </c>
      <c r="F40" s="32">
        <v>15</v>
      </c>
      <c r="G40" s="20">
        <v>1286.19</v>
      </c>
      <c r="H40" s="12"/>
      <c r="I40" s="12"/>
      <c r="J40" s="12"/>
      <c r="K40" s="12"/>
      <c r="L40" s="12"/>
      <c r="M40" s="12"/>
      <c r="N40" s="33">
        <v>21.82</v>
      </c>
      <c r="O40" s="12"/>
      <c r="P40" s="12">
        <f t="shared" si="13"/>
        <v>8065.2800000000007</v>
      </c>
      <c r="Q40" s="12">
        <v>0</v>
      </c>
      <c r="R40" s="12"/>
      <c r="S40" s="12">
        <v>904.38</v>
      </c>
      <c r="T40" s="12">
        <v>0.09</v>
      </c>
      <c r="U40" s="36">
        <f t="shared" si="8"/>
        <v>930.02</v>
      </c>
      <c r="V40" s="18"/>
      <c r="W40" s="12">
        <f>SUM(S40:U40)+G40</f>
        <v>3120.6800000000003</v>
      </c>
      <c r="X40" s="22">
        <f t="shared" si="9"/>
        <v>4944.6000000000004</v>
      </c>
      <c r="Y40" s="34">
        <v>483.85</v>
      </c>
      <c r="Z40" s="12">
        <f t="shared" si="10"/>
        <v>1657.85</v>
      </c>
      <c r="AA40" s="24">
        <f t="shared" si="11"/>
        <v>161.74</v>
      </c>
      <c r="AB40" s="25">
        <f t="shared" si="12"/>
        <v>2303.4399999999996</v>
      </c>
    </row>
    <row r="41" spans="1:28" ht="15.75" x14ac:dyDescent="0.25">
      <c r="A41" s="1"/>
      <c r="B41" s="15" t="s">
        <v>103</v>
      </c>
      <c r="C41" s="15" t="s">
        <v>104</v>
      </c>
      <c r="D41" s="15" t="s">
        <v>102</v>
      </c>
      <c r="E41" s="12">
        <v>7816.2</v>
      </c>
      <c r="F41" s="32">
        <v>15</v>
      </c>
      <c r="G41" s="39"/>
      <c r="H41" s="12"/>
      <c r="I41" s="12"/>
      <c r="J41" s="12"/>
      <c r="K41" s="12"/>
      <c r="L41" s="12"/>
      <c r="M41" s="12"/>
      <c r="N41" s="35"/>
      <c r="O41" s="12"/>
      <c r="P41" s="12">
        <f t="shared" si="13"/>
        <v>7816.2</v>
      </c>
      <c r="Q41" s="12">
        <v>0</v>
      </c>
      <c r="R41" s="12"/>
      <c r="S41" s="12">
        <v>846.52</v>
      </c>
      <c r="T41" s="12">
        <v>-0.18</v>
      </c>
      <c r="U41" s="36">
        <f t="shared" si="8"/>
        <v>898.86</v>
      </c>
      <c r="V41" s="18"/>
      <c r="W41" s="12">
        <f>SUM(S41:U41)+G41</f>
        <v>1745.2</v>
      </c>
      <c r="X41" s="22">
        <f t="shared" si="9"/>
        <v>6071</v>
      </c>
      <c r="Y41" s="34">
        <v>476.21</v>
      </c>
      <c r="Z41" s="12">
        <f t="shared" si="10"/>
        <v>1602.33</v>
      </c>
      <c r="AA41" s="24">
        <f t="shared" si="11"/>
        <v>156.32</v>
      </c>
      <c r="AB41" s="25">
        <f t="shared" si="12"/>
        <v>2234.86</v>
      </c>
    </row>
    <row r="42" spans="1:28" ht="15.75" x14ac:dyDescent="0.25">
      <c r="A42" s="1"/>
      <c r="B42" s="15" t="s">
        <v>105</v>
      </c>
      <c r="C42" s="15" t="s">
        <v>106</v>
      </c>
      <c r="D42" s="15" t="s">
        <v>102</v>
      </c>
      <c r="E42" s="12">
        <v>7816.2</v>
      </c>
      <c r="F42" s="32">
        <v>15</v>
      </c>
      <c r="G42" s="12"/>
      <c r="H42" s="12"/>
      <c r="I42" s="12"/>
      <c r="J42" s="12"/>
      <c r="K42" s="12"/>
      <c r="L42" s="12"/>
      <c r="M42" s="12"/>
      <c r="N42" s="33">
        <v>16.13</v>
      </c>
      <c r="O42" s="12"/>
      <c r="P42" s="12">
        <f t="shared" si="13"/>
        <v>7800.07</v>
      </c>
      <c r="Q42" s="12">
        <v>0</v>
      </c>
      <c r="R42" s="12"/>
      <c r="S42" s="12">
        <v>846.52</v>
      </c>
      <c r="T42" s="12">
        <v>-0.11</v>
      </c>
      <c r="U42" s="36">
        <f t="shared" si="8"/>
        <v>898.86</v>
      </c>
      <c r="V42" s="18"/>
      <c r="W42" s="12">
        <f>SUM(S42:U42)+G42</f>
        <v>1745.27</v>
      </c>
      <c r="X42" s="22">
        <f t="shared" si="9"/>
        <v>6054.7999999999993</v>
      </c>
      <c r="Y42" s="34">
        <v>476.21</v>
      </c>
      <c r="Z42" s="12">
        <f t="shared" si="10"/>
        <v>1602.33</v>
      </c>
      <c r="AA42" s="24">
        <f t="shared" si="11"/>
        <v>156.32</v>
      </c>
      <c r="AB42" s="25">
        <f t="shared" si="12"/>
        <v>2234.86</v>
      </c>
    </row>
    <row r="43" spans="1:28" ht="15.75" x14ac:dyDescent="0.25">
      <c r="A43" s="1"/>
      <c r="B43" s="15" t="s">
        <v>107</v>
      </c>
      <c r="C43" s="15" t="s">
        <v>108</v>
      </c>
      <c r="D43" s="15" t="s">
        <v>109</v>
      </c>
      <c r="E43" s="12">
        <v>8087.1</v>
      </c>
      <c r="F43" s="32">
        <v>15</v>
      </c>
      <c r="G43" s="12"/>
      <c r="H43" s="12"/>
      <c r="I43" s="12"/>
      <c r="J43" s="20">
        <v>2257.0300000000002</v>
      </c>
      <c r="K43" s="20">
        <v>86.18</v>
      </c>
      <c r="L43" s="20">
        <v>1375.93</v>
      </c>
      <c r="M43" s="20">
        <v>37.35</v>
      </c>
      <c r="N43" s="33"/>
      <c r="O43" s="12"/>
      <c r="P43" s="12">
        <f t="shared" si="13"/>
        <v>8087.1</v>
      </c>
      <c r="Q43" s="12">
        <v>0</v>
      </c>
      <c r="R43" s="12"/>
      <c r="S43" s="12">
        <v>904.38</v>
      </c>
      <c r="T43" s="12">
        <v>0.01</v>
      </c>
      <c r="U43" s="36">
        <f t="shared" si="8"/>
        <v>930.02</v>
      </c>
      <c r="V43" s="18"/>
      <c r="W43" s="12">
        <f>SUM(S43:U43)+G43+J43+K43+L43+M43</f>
        <v>5590.9000000000005</v>
      </c>
      <c r="X43" s="22">
        <f t="shared" si="9"/>
        <v>2496.1999999999998</v>
      </c>
      <c r="Y43" s="34">
        <v>483.85</v>
      </c>
      <c r="Z43" s="12">
        <f t="shared" si="10"/>
        <v>1657.85</v>
      </c>
      <c r="AA43" s="24">
        <f t="shared" si="11"/>
        <v>161.74</v>
      </c>
      <c r="AB43" s="25">
        <f t="shared" si="12"/>
        <v>2303.4399999999996</v>
      </c>
    </row>
    <row r="44" spans="1:28" ht="15.75" x14ac:dyDescent="0.25">
      <c r="A44" s="1"/>
      <c r="B44" s="15" t="s">
        <v>110</v>
      </c>
      <c r="C44" s="15" t="s">
        <v>111</v>
      </c>
      <c r="D44" s="15" t="s">
        <v>109</v>
      </c>
      <c r="E44" s="12">
        <v>8087.1</v>
      </c>
      <c r="F44" s="32">
        <v>15</v>
      </c>
      <c r="G44" s="18"/>
      <c r="H44" s="12"/>
      <c r="I44" s="12"/>
      <c r="J44" s="20">
        <v>2438.14</v>
      </c>
      <c r="K44" s="20">
        <v>112.95</v>
      </c>
      <c r="L44" s="18"/>
      <c r="M44" s="18"/>
      <c r="N44" s="33"/>
      <c r="O44" s="12"/>
      <c r="P44" s="12">
        <f t="shared" si="13"/>
        <v>8087.1</v>
      </c>
      <c r="Q44" s="12">
        <v>0</v>
      </c>
      <c r="R44" s="12"/>
      <c r="S44" s="12">
        <v>904.38</v>
      </c>
      <c r="T44" s="12">
        <v>0.01</v>
      </c>
      <c r="U44" s="36">
        <f t="shared" si="8"/>
        <v>930.02</v>
      </c>
      <c r="V44" s="18"/>
      <c r="W44" s="12">
        <f>SUM(S44:U44)+G44+J44+K44</f>
        <v>4385.4999999999991</v>
      </c>
      <c r="X44" s="22">
        <f t="shared" si="9"/>
        <v>3701.6000000000013</v>
      </c>
      <c r="Y44" s="34">
        <v>483.85</v>
      </c>
      <c r="Z44" s="12">
        <f t="shared" si="10"/>
        <v>1657.85</v>
      </c>
      <c r="AA44" s="24">
        <f t="shared" si="11"/>
        <v>161.74</v>
      </c>
      <c r="AB44" s="25">
        <f t="shared" si="12"/>
        <v>2303.4399999999996</v>
      </c>
    </row>
    <row r="45" spans="1:28" ht="15.75" x14ac:dyDescent="0.25">
      <c r="A45" s="1"/>
      <c r="B45" s="15" t="s">
        <v>112</v>
      </c>
      <c r="C45" s="15" t="s">
        <v>113</v>
      </c>
      <c r="D45" s="15" t="s">
        <v>114</v>
      </c>
      <c r="E45" s="12">
        <v>7816.2</v>
      </c>
      <c r="F45" s="32">
        <v>15</v>
      </c>
      <c r="G45" s="20">
        <v>1699.53</v>
      </c>
      <c r="H45" s="12"/>
      <c r="I45" s="12"/>
      <c r="J45" s="12"/>
      <c r="K45" s="12"/>
      <c r="L45" s="12"/>
      <c r="M45" s="12"/>
      <c r="N45" s="35"/>
      <c r="O45" s="12"/>
      <c r="P45" s="12">
        <f t="shared" si="13"/>
        <v>7816.2</v>
      </c>
      <c r="Q45" s="12">
        <v>0</v>
      </c>
      <c r="R45" s="12"/>
      <c r="S45" s="12">
        <v>846.52</v>
      </c>
      <c r="T45" s="12">
        <v>0.09</v>
      </c>
      <c r="U45" s="36">
        <f t="shared" si="8"/>
        <v>898.86</v>
      </c>
      <c r="V45" s="18"/>
      <c r="W45" s="12">
        <f>SUM(S45:U45)+G45</f>
        <v>3445</v>
      </c>
      <c r="X45" s="22">
        <f t="shared" si="9"/>
        <v>4371.2</v>
      </c>
      <c r="Y45" s="34">
        <v>476.21</v>
      </c>
      <c r="Z45" s="12">
        <f t="shared" si="10"/>
        <v>1602.33</v>
      </c>
      <c r="AA45" s="24">
        <f t="shared" si="11"/>
        <v>156.32</v>
      </c>
      <c r="AB45" s="25">
        <f t="shared" si="12"/>
        <v>2234.86</v>
      </c>
    </row>
    <row r="46" spans="1:28" ht="15.75" x14ac:dyDescent="0.25">
      <c r="A46" s="1"/>
      <c r="B46" s="15" t="s">
        <v>115</v>
      </c>
      <c r="C46" s="15" t="s">
        <v>116</v>
      </c>
      <c r="D46" s="15" t="s">
        <v>114</v>
      </c>
      <c r="E46" s="12">
        <v>8087.1</v>
      </c>
      <c r="F46" s="32">
        <v>15</v>
      </c>
      <c r="G46" s="20">
        <v>1856</v>
      </c>
      <c r="H46" s="12"/>
      <c r="I46" s="12"/>
      <c r="J46" s="12"/>
      <c r="K46" s="12"/>
      <c r="L46" s="12"/>
      <c r="M46" s="12"/>
      <c r="N46" s="35">
        <v>5.13</v>
      </c>
      <c r="O46" s="12"/>
      <c r="P46" s="12">
        <f t="shared" si="13"/>
        <v>8081.97</v>
      </c>
      <c r="Q46" s="12">
        <v>0</v>
      </c>
      <c r="R46" s="12"/>
      <c r="S46" s="12">
        <v>904.38</v>
      </c>
      <c r="T46" s="12">
        <v>-0.03</v>
      </c>
      <c r="U46" s="36">
        <f t="shared" si="8"/>
        <v>930.02</v>
      </c>
      <c r="V46" s="18"/>
      <c r="W46" s="12">
        <f>SUM(S46:U46)+G46</f>
        <v>3690.37</v>
      </c>
      <c r="X46" s="22">
        <f t="shared" si="9"/>
        <v>4391.6000000000004</v>
      </c>
      <c r="Y46" s="34">
        <v>483.85</v>
      </c>
      <c r="Z46" s="12">
        <f t="shared" si="10"/>
        <v>1657.85</v>
      </c>
      <c r="AA46" s="24">
        <f t="shared" si="11"/>
        <v>161.74</v>
      </c>
      <c r="AB46" s="25">
        <f t="shared" si="12"/>
        <v>2303.4399999999996</v>
      </c>
    </row>
    <row r="47" spans="1:28" ht="15.75" x14ac:dyDescent="0.25">
      <c r="A47" s="1"/>
      <c r="B47" s="15" t="s">
        <v>117</v>
      </c>
      <c r="C47" s="15" t="s">
        <v>118</v>
      </c>
      <c r="D47" s="15" t="s">
        <v>119</v>
      </c>
      <c r="E47" s="12">
        <v>8087.1</v>
      </c>
      <c r="F47" s="32">
        <v>15</v>
      </c>
      <c r="G47" s="20">
        <v>2838</v>
      </c>
      <c r="H47" s="12"/>
      <c r="I47" s="12"/>
      <c r="J47" s="12"/>
      <c r="K47" s="12"/>
      <c r="L47" s="12"/>
      <c r="M47" s="12"/>
      <c r="N47" s="35">
        <v>5.13</v>
      </c>
      <c r="O47" s="12"/>
      <c r="P47" s="12">
        <f t="shared" si="13"/>
        <v>8081.97</v>
      </c>
      <c r="Q47" s="12">
        <v>0</v>
      </c>
      <c r="R47" s="12"/>
      <c r="S47" s="12">
        <v>904.38</v>
      </c>
      <c r="T47" s="12">
        <v>-0.03</v>
      </c>
      <c r="U47" s="36">
        <f t="shared" si="8"/>
        <v>930.02</v>
      </c>
      <c r="V47" s="18"/>
      <c r="W47" s="12">
        <f>SUM(S47:U47)+G47</f>
        <v>4672.37</v>
      </c>
      <c r="X47" s="22">
        <f t="shared" si="9"/>
        <v>3409.6000000000004</v>
      </c>
      <c r="Y47" s="34">
        <v>483.85</v>
      </c>
      <c r="Z47" s="12">
        <f t="shared" si="10"/>
        <v>1657.85</v>
      </c>
      <c r="AA47" s="24">
        <f t="shared" si="11"/>
        <v>161.74</v>
      </c>
      <c r="AB47" s="25">
        <f t="shared" si="12"/>
        <v>2303.4399999999996</v>
      </c>
    </row>
    <row r="48" spans="1:28" ht="15.75" x14ac:dyDescent="0.25">
      <c r="A48" s="1"/>
      <c r="B48" s="15" t="s">
        <v>120</v>
      </c>
      <c r="C48" s="15" t="s">
        <v>121</v>
      </c>
      <c r="D48" s="15" t="s">
        <v>119</v>
      </c>
      <c r="E48" s="12">
        <v>8087.1</v>
      </c>
      <c r="F48" s="32">
        <v>15</v>
      </c>
      <c r="G48" s="18"/>
      <c r="H48" s="12"/>
      <c r="I48" s="20">
        <v>3996.62</v>
      </c>
      <c r="J48" s="12"/>
      <c r="K48" s="12"/>
      <c r="L48" s="12"/>
      <c r="M48" s="12"/>
      <c r="N48" s="35">
        <v>5.13</v>
      </c>
      <c r="O48" s="12"/>
      <c r="P48" s="12">
        <f t="shared" si="13"/>
        <v>8081.97</v>
      </c>
      <c r="Q48" s="12">
        <v>0</v>
      </c>
      <c r="R48" s="12"/>
      <c r="S48" s="12">
        <v>904.38</v>
      </c>
      <c r="T48" s="12">
        <v>-0.05</v>
      </c>
      <c r="U48" s="36">
        <f t="shared" si="8"/>
        <v>930.02</v>
      </c>
      <c r="V48" s="18"/>
      <c r="W48" s="12">
        <f>SUM(S48:U48)+G48+I48</f>
        <v>5830.9699999999993</v>
      </c>
      <c r="X48" s="22">
        <f t="shared" si="9"/>
        <v>2251.0000000000009</v>
      </c>
      <c r="Y48" s="34">
        <v>483.85</v>
      </c>
      <c r="Z48" s="12">
        <f t="shared" si="10"/>
        <v>1657.85</v>
      </c>
      <c r="AA48" s="24">
        <f t="shared" si="11"/>
        <v>161.74</v>
      </c>
      <c r="AB48" s="25">
        <f t="shared" si="12"/>
        <v>2303.4399999999996</v>
      </c>
    </row>
    <row r="49" spans="1:28" ht="15.75" x14ac:dyDescent="0.25">
      <c r="A49" s="1"/>
      <c r="B49" s="15" t="s">
        <v>122</v>
      </c>
      <c r="C49" s="15" t="s">
        <v>123</v>
      </c>
      <c r="D49" s="15" t="s">
        <v>119</v>
      </c>
      <c r="E49" s="12">
        <v>8087.1</v>
      </c>
      <c r="F49" s="32">
        <v>15</v>
      </c>
      <c r="G49" s="20">
        <v>3409</v>
      </c>
      <c r="H49" s="12"/>
      <c r="I49" s="12"/>
      <c r="J49" s="12"/>
      <c r="K49" s="12"/>
      <c r="L49" s="12"/>
      <c r="M49" s="12"/>
      <c r="N49" s="35"/>
      <c r="O49" s="12"/>
      <c r="P49" s="12">
        <f t="shared" si="13"/>
        <v>8087.1</v>
      </c>
      <c r="Q49" s="12">
        <v>0</v>
      </c>
      <c r="R49" s="12"/>
      <c r="S49" s="12">
        <v>904.38</v>
      </c>
      <c r="T49" s="12">
        <v>-0.1</v>
      </c>
      <c r="U49" s="36">
        <f t="shared" si="8"/>
        <v>930.02</v>
      </c>
      <c r="V49" s="18"/>
      <c r="W49" s="12">
        <f>SUM(S49:U49)+G49</f>
        <v>5243.3</v>
      </c>
      <c r="X49" s="22">
        <f t="shared" si="9"/>
        <v>2843.8</v>
      </c>
      <c r="Y49" s="34">
        <v>483.85</v>
      </c>
      <c r="Z49" s="12">
        <f t="shared" si="10"/>
        <v>1657.85</v>
      </c>
      <c r="AA49" s="24">
        <f t="shared" si="11"/>
        <v>161.74</v>
      </c>
      <c r="AB49" s="25">
        <f t="shared" si="12"/>
        <v>2303.4399999999996</v>
      </c>
    </row>
    <row r="50" spans="1:28" ht="15.75" x14ac:dyDescent="0.25">
      <c r="A50" s="1"/>
      <c r="B50" s="15" t="s">
        <v>124</v>
      </c>
      <c r="C50" s="15" t="s">
        <v>125</v>
      </c>
      <c r="D50" s="15" t="s">
        <v>119</v>
      </c>
      <c r="E50" s="12">
        <v>8087.1</v>
      </c>
      <c r="F50" s="32">
        <v>15</v>
      </c>
      <c r="G50" s="12"/>
      <c r="H50" s="12"/>
      <c r="I50" s="20">
        <v>2600.7800000000002</v>
      </c>
      <c r="J50" s="12"/>
      <c r="K50" s="12"/>
      <c r="L50" s="12"/>
      <c r="M50" s="12"/>
      <c r="N50" s="35">
        <v>14.12</v>
      </c>
      <c r="O50" s="12"/>
      <c r="P50" s="12">
        <f t="shared" si="13"/>
        <v>8072.9800000000005</v>
      </c>
      <c r="Q50" s="12">
        <v>0</v>
      </c>
      <c r="R50" s="12"/>
      <c r="S50" s="12">
        <v>904.38</v>
      </c>
      <c r="T50" s="12"/>
      <c r="U50" s="36">
        <f t="shared" si="8"/>
        <v>930.02</v>
      </c>
      <c r="V50" s="18"/>
      <c r="W50" s="12">
        <f>SUM(S50:U50)+G50+I50</f>
        <v>4435.18</v>
      </c>
      <c r="X50" s="40">
        <f t="shared" si="9"/>
        <v>3637.8</v>
      </c>
      <c r="Y50" s="34">
        <v>483.85</v>
      </c>
      <c r="Z50" s="12">
        <f t="shared" si="10"/>
        <v>1657.85</v>
      </c>
      <c r="AA50" s="24">
        <f t="shared" si="11"/>
        <v>161.74</v>
      </c>
      <c r="AB50" s="25">
        <f t="shared" si="12"/>
        <v>2303.4399999999996</v>
      </c>
    </row>
    <row r="51" spans="1:28" ht="15.75" x14ac:dyDescent="0.25">
      <c r="A51" s="1"/>
      <c r="B51" s="15" t="s">
        <v>126</v>
      </c>
      <c r="C51" s="15" t="s">
        <v>127</v>
      </c>
      <c r="D51" s="15" t="s">
        <v>128</v>
      </c>
      <c r="E51" s="12">
        <v>5221.3500000000004</v>
      </c>
      <c r="F51" s="32">
        <v>15</v>
      </c>
      <c r="G51" s="12"/>
      <c r="H51" s="12"/>
      <c r="I51" s="12"/>
      <c r="J51" s="12"/>
      <c r="K51" s="12"/>
      <c r="L51" s="12"/>
      <c r="M51" s="12"/>
      <c r="N51" s="35"/>
      <c r="O51" s="12"/>
      <c r="P51" s="12">
        <f t="shared" si="13"/>
        <v>5221.3500000000004</v>
      </c>
      <c r="Q51" s="12"/>
      <c r="R51" s="12"/>
      <c r="S51" s="12">
        <v>411.62</v>
      </c>
      <c r="T51" s="12">
        <v>7.0000000000000007E-2</v>
      </c>
      <c r="U51" s="36">
        <f t="shared" si="8"/>
        <v>600.46</v>
      </c>
      <c r="V51" s="18"/>
      <c r="W51" s="12">
        <f>SUM(S51:U51)+G51</f>
        <v>1012.1500000000001</v>
      </c>
      <c r="X51" s="22">
        <f t="shared" si="9"/>
        <v>4209.2000000000007</v>
      </c>
      <c r="Y51" s="34">
        <v>402.99</v>
      </c>
      <c r="Z51" s="12">
        <f t="shared" si="10"/>
        <v>1070.3800000000001</v>
      </c>
      <c r="AA51" s="24">
        <f t="shared" si="11"/>
        <v>104.43</v>
      </c>
      <c r="AB51" s="25">
        <f t="shared" si="12"/>
        <v>1577.8000000000002</v>
      </c>
    </row>
    <row r="52" spans="1:28" ht="15.75" x14ac:dyDescent="0.25">
      <c r="A52" s="1"/>
      <c r="B52" s="14" t="s">
        <v>35</v>
      </c>
      <c r="C52" s="14"/>
      <c r="D52" s="14"/>
      <c r="E52" s="28">
        <f>SUM(E35:E51)</f>
        <v>126128.10000000002</v>
      </c>
      <c r="F52" s="28"/>
      <c r="G52" s="28">
        <f t="shared" ref="G52:U52" si="14">SUM(G35:G51)</f>
        <v>13885.560000000001</v>
      </c>
      <c r="H52" s="28">
        <f t="shared" si="14"/>
        <v>0</v>
      </c>
      <c r="I52" s="28">
        <f t="shared" si="14"/>
        <v>9591.44</v>
      </c>
      <c r="J52" s="28">
        <f t="shared" si="14"/>
        <v>4695.17</v>
      </c>
      <c r="K52" s="28">
        <f t="shared" si="14"/>
        <v>199.13</v>
      </c>
      <c r="L52" s="28">
        <f t="shared" si="14"/>
        <v>1375.93</v>
      </c>
      <c r="M52" s="28">
        <f t="shared" si="14"/>
        <v>37.35</v>
      </c>
      <c r="N52" s="28">
        <f t="shared" si="14"/>
        <v>72.86</v>
      </c>
      <c r="O52" s="28">
        <f t="shared" si="14"/>
        <v>0</v>
      </c>
      <c r="P52" s="28">
        <f t="shared" si="14"/>
        <v>126055.24</v>
      </c>
      <c r="Q52" s="28">
        <f t="shared" si="14"/>
        <v>0</v>
      </c>
      <c r="R52" s="28">
        <f t="shared" si="14"/>
        <v>0</v>
      </c>
      <c r="S52" s="28">
        <f t="shared" si="14"/>
        <v>13891.949999999997</v>
      </c>
      <c r="T52" s="28">
        <f t="shared" si="14"/>
        <v>-0.06</v>
      </c>
      <c r="U52" s="28">
        <f t="shared" si="14"/>
        <v>14504.770000000004</v>
      </c>
      <c r="V52" s="28"/>
      <c r="W52" s="28">
        <f t="shared" ref="W52:AB52" si="15">SUM(W35:W51)</f>
        <v>58181.240000000013</v>
      </c>
      <c r="X52" s="28">
        <f t="shared" si="15"/>
        <v>67874</v>
      </c>
      <c r="Y52" s="28">
        <f t="shared" si="15"/>
        <v>7649.4700000000021</v>
      </c>
      <c r="Z52" s="28">
        <f t="shared" si="15"/>
        <v>25856.229999999992</v>
      </c>
      <c r="AA52" s="28">
        <f t="shared" si="15"/>
        <v>2522.5299999999993</v>
      </c>
      <c r="AB52" s="28">
        <f t="shared" si="15"/>
        <v>36028.229999999996</v>
      </c>
    </row>
    <row r="53" spans="1:28" ht="15.75" x14ac:dyDescent="0.25">
      <c r="A53" s="1"/>
      <c r="B53" s="15"/>
      <c r="C53" s="15"/>
      <c r="D53" s="15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5"/>
      <c r="Z53" s="15"/>
      <c r="AA53" s="15"/>
      <c r="AB53" s="15"/>
    </row>
    <row r="54" spans="1:28" ht="15.75" x14ac:dyDescent="0.25">
      <c r="A54" s="1"/>
      <c r="B54" s="14" t="s">
        <v>129</v>
      </c>
      <c r="C54" s="14" t="s">
        <v>130</v>
      </c>
      <c r="D54" s="15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5"/>
      <c r="Z54" s="15"/>
      <c r="AA54" s="15"/>
      <c r="AB54" s="15"/>
    </row>
    <row r="55" spans="1:28" ht="15.75" x14ac:dyDescent="0.25">
      <c r="A55" s="6"/>
      <c r="B55" s="13" t="s">
        <v>131</v>
      </c>
      <c r="C55" s="13" t="s">
        <v>132</v>
      </c>
      <c r="D55" s="13" t="s">
        <v>133</v>
      </c>
      <c r="E55" s="12">
        <v>8500.0499999999993</v>
      </c>
      <c r="F55" s="19">
        <v>15</v>
      </c>
      <c r="G55" s="18"/>
      <c r="H55" s="18"/>
      <c r="I55" s="18"/>
      <c r="J55" s="18"/>
      <c r="K55" s="18"/>
      <c r="L55" s="18"/>
      <c r="M55" s="18"/>
      <c r="N55" s="26"/>
      <c r="O55" s="18"/>
      <c r="P55" s="18">
        <f>E55+-N55</f>
        <v>8500.0499999999993</v>
      </c>
      <c r="Q55" s="18"/>
      <c r="R55" s="18"/>
      <c r="S55" s="12">
        <v>992.59</v>
      </c>
      <c r="T55" s="18">
        <v>-0.05</v>
      </c>
      <c r="U55" s="21">
        <f t="shared" ref="U55:U60" si="16">ROUND(E55*0.115,2)</f>
        <v>977.51</v>
      </c>
      <c r="V55" s="18"/>
      <c r="W55" s="18">
        <f>SUM(S55:U55)+G55</f>
        <v>1970.0500000000002</v>
      </c>
      <c r="X55" s="31">
        <f t="shared" ref="X55:X60" si="17">P55-W55</f>
        <v>6529.9999999999991</v>
      </c>
      <c r="Y55" s="34">
        <v>495.5</v>
      </c>
      <c r="Z55" s="12">
        <f t="shared" ref="Z55:Z60" si="18">ROUND(+E55*17.5%,2)+ROUND(E55*3%,2)</f>
        <v>1742.51</v>
      </c>
      <c r="AA55" s="24">
        <f t="shared" ref="AA55:AA60" si="19">ROUND(+E55*2%,2)</f>
        <v>170</v>
      </c>
      <c r="AB55" s="25">
        <f t="shared" ref="AB55:AB60" si="20">SUM(Y55:AA55)</f>
        <v>2408.0100000000002</v>
      </c>
    </row>
    <row r="56" spans="1:28" ht="15.75" x14ac:dyDescent="0.25">
      <c r="A56" s="1"/>
      <c r="B56" s="15" t="s">
        <v>134</v>
      </c>
      <c r="C56" s="15" t="s">
        <v>135</v>
      </c>
      <c r="D56" s="15" t="s">
        <v>89</v>
      </c>
      <c r="E56" s="12">
        <v>8087.1</v>
      </c>
      <c r="F56" s="32">
        <v>15</v>
      </c>
      <c r="G56" s="20">
        <v>2259</v>
      </c>
      <c r="H56" s="12"/>
      <c r="I56" s="12"/>
      <c r="J56" s="12"/>
      <c r="K56" s="12"/>
      <c r="L56" s="12"/>
      <c r="M56" s="12"/>
      <c r="N56" s="35">
        <v>46.21</v>
      </c>
      <c r="O56" s="12"/>
      <c r="P56" s="18">
        <f t="shared" ref="P56:P60" si="21">E56+-N56</f>
        <v>8040.89</v>
      </c>
      <c r="Q56" s="12"/>
      <c r="R56" s="12"/>
      <c r="S56" s="12">
        <v>904.38</v>
      </c>
      <c r="T56" s="12">
        <v>-0.11</v>
      </c>
      <c r="U56" s="21">
        <f t="shared" si="16"/>
        <v>930.02</v>
      </c>
      <c r="V56" s="18"/>
      <c r="W56" s="18">
        <f>SUM(S56:U56)+G56</f>
        <v>4093.29</v>
      </c>
      <c r="X56" s="22">
        <f t="shared" si="17"/>
        <v>3947.6000000000004</v>
      </c>
      <c r="Y56" s="34">
        <v>483.85</v>
      </c>
      <c r="Z56" s="12">
        <f t="shared" si="18"/>
        <v>1657.85</v>
      </c>
      <c r="AA56" s="24">
        <f t="shared" si="19"/>
        <v>161.74</v>
      </c>
      <c r="AB56" s="25">
        <f t="shared" si="20"/>
        <v>2303.4399999999996</v>
      </c>
    </row>
    <row r="57" spans="1:28" ht="15.75" x14ac:dyDescent="0.25">
      <c r="A57" s="1"/>
      <c r="B57" s="15" t="s">
        <v>136</v>
      </c>
      <c r="C57" s="15" t="s">
        <v>137</v>
      </c>
      <c r="D57" s="15" t="s">
        <v>119</v>
      </c>
      <c r="E57" s="12">
        <v>7816.2</v>
      </c>
      <c r="F57" s="32">
        <v>15</v>
      </c>
      <c r="G57" s="12"/>
      <c r="H57" s="12"/>
      <c r="I57" s="12"/>
      <c r="J57" s="12"/>
      <c r="K57" s="12"/>
      <c r="L57" s="12"/>
      <c r="M57" s="12"/>
      <c r="N57" s="35"/>
      <c r="O57" s="12"/>
      <c r="P57" s="18">
        <f t="shared" si="21"/>
        <v>7816.2</v>
      </c>
      <c r="Q57" s="12"/>
      <c r="R57" s="12"/>
      <c r="S57" s="12">
        <v>846.52</v>
      </c>
      <c r="T57" s="12">
        <v>0.02</v>
      </c>
      <c r="U57" s="21">
        <f t="shared" si="16"/>
        <v>898.86</v>
      </c>
      <c r="V57" s="18"/>
      <c r="W57" s="18">
        <f>SUM(S57:U57)+G57</f>
        <v>1745.4</v>
      </c>
      <c r="X57" s="22">
        <f t="shared" si="17"/>
        <v>6070.7999999999993</v>
      </c>
      <c r="Y57" s="34">
        <v>476.21</v>
      </c>
      <c r="Z57" s="12">
        <f t="shared" si="18"/>
        <v>1602.33</v>
      </c>
      <c r="AA57" s="24">
        <f t="shared" si="19"/>
        <v>156.32</v>
      </c>
      <c r="AB57" s="25">
        <f t="shared" si="20"/>
        <v>2234.86</v>
      </c>
    </row>
    <row r="58" spans="1:28" ht="110.25" x14ac:dyDescent="0.25">
      <c r="A58" s="1" t="s">
        <v>138</v>
      </c>
      <c r="B58" s="15" t="s">
        <v>139</v>
      </c>
      <c r="C58" s="15" t="s">
        <v>140</v>
      </c>
      <c r="D58" s="41" t="s">
        <v>141</v>
      </c>
      <c r="E58" s="12">
        <v>7852.05</v>
      </c>
      <c r="F58" s="32">
        <v>15</v>
      </c>
      <c r="G58" s="20">
        <v>414.58</v>
      </c>
      <c r="H58" s="12"/>
      <c r="I58" s="12"/>
      <c r="J58" s="12"/>
      <c r="K58" s="12"/>
      <c r="L58" s="12"/>
      <c r="M58" s="12"/>
      <c r="N58" s="35"/>
      <c r="O58" s="12"/>
      <c r="P58" s="18">
        <f t="shared" si="21"/>
        <v>7852.05</v>
      </c>
      <c r="Q58" s="12"/>
      <c r="R58" s="12"/>
      <c r="S58" s="12">
        <v>854.17</v>
      </c>
      <c r="T58" s="12">
        <v>-0.09</v>
      </c>
      <c r="U58" s="21">
        <f t="shared" si="16"/>
        <v>902.99</v>
      </c>
      <c r="V58" s="18"/>
      <c r="W58" s="18">
        <f>SUM(S58:U58)+G58</f>
        <v>2171.65</v>
      </c>
      <c r="X58" s="22">
        <f t="shared" si="17"/>
        <v>5680.4</v>
      </c>
      <c r="Y58" s="34">
        <v>477.22</v>
      </c>
      <c r="Z58" s="12">
        <f t="shared" si="18"/>
        <v>1609.6699999999998</v>
      </c>
      <c r="AA58" s="24">
        <f t="shared" si="19"/>
        <v>157.04</v>
      </c>
      <c r="AB58" s="25">
        <f t="shared" si="20"/>
        <v>2243.9299999999998</v>
      </c>
    </row>
    <row r="59" spans="1:28" ht="31.5" x14ac:dyDescent="0.25">
      <c r="A59" s="1"/>
      <c r="B59" s="15" t="s">
        <v>142</v>
      </c>
      <c r="C59" s="15" t="s">
        <v>143</v>
      </c>
      <c r="D59" s="41" t="s">
        <v>141</v>
      </c>
      <c r="E59" s="12">
        <f>7852.05/15*14</f>
        <v>7328.58</v>
      </c>
      <c r="F59" s="32">
        <v>14</v>
      </c>
      <c r="G59" s="12"/>
      <c r="H59" s="12"/>
      <c r="I59" s="12"/>
      <c r="J59" s="12"/>
      <c r="K59" s="12"/>
      <c r="L59" s="12"/>
      <c r="M59" s="12"/>
      <c r="N59" s="35">
        <v>1.25</v>
      </c>
      <c r="O59" s="12"/>
      <c r="P59" s="18">
        <f t="shared" si="21"/>
        <v>7327.33</v>
      </c>
      <c r="Q59" s="12"/>
      <c r="R59" s="12"/>
      <c r="S59" s="12">
        <v>753.14</v>
      </c>
      <c r="T59" s="12"/>
      <c r="U59" s="21">
        <v>902.99</v>
      </c>
      <c r="V59" s="18"/>
      <c r="W59" s="18">
        <f>SUM(S59:U59)+G59</f>
        <v>1656.13</v>
      </c>
      <c r="X59" s="22">
        <f t="shared" si="17"/>
        <v>5671.2</v>
      </c>
      <c r="Y59" s="34">
        <v>477.22</v>
      </c>
      <c r="Z59" s="12">
        <v>1609.67</v>
      </c>
      <c r="AA59" s="24">
        <v>157.04</v>
      </c>
      <c r="AB59" s="25">
        <f t="shared" si="20"/>
        <v>2243.9300000000003</v>
      </c>
    </row>
    <row r="60" spans="1:28" ht="110.25" x14ac:dyDescent="0.25">
      <c r="A60" s="1"/>
      <c r="B60" s="15" t="s">
        <v>144</v>
      </c>
      <c r="C60" s="15" t="s">
        <v>145</v>
      </c>
      <c r="D60" s="41" t="s">
        <v>141</v>
      </c>
      <c r="E60" s="12">
        <v>7852.05</v>
      </c>
      <c r="F60" s="32">
        <v>15</v>
      </c>
      <c r="G60" s="20">
        <v>3332</v>
      </c>
      <c r="H60" s="12"/>
      <c r="I60" s="12"/>
      <c r="J60" s="12"/>
      <c r="K60" s="12"/>
      <c r="L60" s="12"/>
      <c r="M60" s="12"/>
      <c r="N60" s="35"/>
      <c r="O60" s="12"/>
      <c r="P60" s="18">
        <f t="shared" si="21"/>
        <v>7852.05</v>
      </c>
      <c r="Q60" s="12"/>
      <c r="R60" s="12"/>
      <c r="S60" s="12">
        <v>854.17</v>
      </c>
      <c r="T60" s="12">
        <v>0.09</v>
      </c>
      <c r="U60" s="21">
        <f t="shared" si="16"/>
        <v>902.99</v>
      </c>
      <c r="V60" s="18">
        <v>500</v>
      </c>
      <c r="W60" s="18">
        <f>SUM(S60:V60)+G60</f>
        <v>5589.25</v>
      </c>
      <c r="X60" s="22">
        <f t="shared" si="17"/>
        <v>2262.8000000000002</v>
      </c>
      <c r="Y60" s="34">
        <v>477.22</v>
      </c>
      <c r="Z60" s="12">
        <f t="shared" si="18"/>
        <v>1609.6699999999998</v>
      </c>
      <c r="AA60" s="24">
        <f t="shared" si="19"/>
        <v>157.04</v>
      </c>
      <c r="AB60" s="25">
        <f t="shared" si="20"/>
        <v>2243.9299999999998</v>
      </c>
    </row>
    <row r="61" spans="1:28" ht="15.75" x14ac:dyDescent="0.25">
      <c r="A61" s="1"/>
      <c r="B61" s="14" t="s">
        <v>35</v>
      </c>
      <c r="C61" s="14"/>
      <c r="D61" s="14"/>
      <c r="E61" s="28">
        <f>SUM(E55:E60)</f>
        <v>47436.030000000006</v>
      </c>
      <c r="F61" s="28"/>
      <c r="G61" s="28">
        <f>SUM(G55:G60)</f>
        <v>6005.58</v>
      </c>
      <c r="H61" s="28">
        <f>SUM(H55:H60)</f>
        <v>0</v>
      </c>
      <c r="I61" s="28"/>
      <c r="J61" s="28"/>
      <c r="K61" s="28"/>
      <c r="L61" s="28"/>
      <c r="M61" s="28"/>
      <c r="N61" s="28">
        <f>SUM(N55:N60)</f>
        <v>47.46</v>
      </c>
      <c r="O61" s="28">
        <f>SUM(O55:O60)</f>
        <v>0</v>
      </c>
      <c r="P61" s="28">
        <f>SUM(P55:P60)</f>
        <v>47388.57</v>
      </c>
      <c r="Q61" s="28">
        <f t="shared" ref="Q61:AB61" si="22">SUM(Q55:Q60)</f>
        <v>0</v>
      </c>
      <c r="R61" s="28">
        <f t="shared" si="22"/>
        <v>0</v>
      </c>
      <c r="S61" s="28">
        <f t="shared" si="22"/>
        <v>5204.97</v>
      </c>
      <c r="T61" s="28">
        <f t="shared" si="22"/>
        <v>-0.14000000000000001</v>
      </c>
      <c r="U61" s="28">
        <f t="shared" si="22"/>
        <v>5515.36</v>
      </c>
      <c r="V61" s="28">
        <f t="shared" si="22"/>
        <v>500</v>
      </c>
      <c r="W61" s="28">
        <f t="shared" si="22"/>
        <v>17225.77</v>
      </c>
      <c r="X61" s="28">
        <f>SUM(X55:X60)</f>
        <v>30162.799999999996</v>
      </c>
      <c r="Y61" s="28">
        <f t="shared" si="22"/>
        <v>2887.2200000000003</v>
      </c>
      <c r="Z61" s="28">
        <f t="shared" si="22"/>
        <v>9831.6999999999989</v>
      </c>
      <c r="AA61" s="28">
        <f t="shared" si="22"/>
        <v>959.18</v>
      </c>
      <c r="AB61" s="28">
        <f t="shared" si="22"/>
        <v>13678.1</v>
      </c>
    </row>
    <row r="62" spans="1:28" ht="15.75" x14ac:dyDescent="0.25">
      <c r="A62" s="1"/>
      <c r="B62" s="14"/>
      <c r="C62" s="15"/>
      <c r="D62" s="15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42"/>
      <c r="Q62" s="42"/>
      <c r="R62" s="42"/>
      <c r="S62" s="42"/>
      <c r="T62" s="42"/>
      <c r="U62" s="42"/>
      <c r="V62" s="42"/>
      <c r="W62" s="42"/>
      <c r="X62" s="42"/>
      <c r="Y62" s="43"/>
      <c r="Z62" s="43"/>
      <c r="AA62" s="43"/>
      <c r="AB62" s="43"/>
    </row>
    <row r="63" spans="1:28" ht="15.75" x14ac:dyDescent="0.25">
      <c r="A63" s="1"/>
      <c r="B63" s="14" t="s">
        <v>146</v>
      </c>
      <c r="C63" s="14" t="s">
        <v>147</v>
      </c>
      <c r="D63" s="15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5"/>
      <c r="Z63" s="15"/>
      <c r="AA63" s="15"/>
      <c r="AB63" s="15"/>
    </row>
    <row r="64" spans="1:28" ht="15.75" x14ac:dyDescent="0.25">
      <c r="A64" s="6"/>
      <c r="B64" s="13" t="s">
        <v>148</v>
      </c>
      <c r="C64" s="13" t="s">
        <v>149</v>
      </c>
      <c r="D64" s="13" t="s">
        <v>150</v>
      </c>
      <c r="E64" s="18">
        <v>4342.5</v>
      </c>
      <c r="F64" s="19">
        <v>15</v>
      </c>
      <c r="G64" s="18"/>
      <c r="H64" s="18"/>
      <c r="I64" s="18"/>
      <c r="J64" s="18"/>
      <c r="K64" s="18"/>
      <c r="L64" s="18"/>
      <c r="M64" s="18"/>
      <c r="N64" s="26"/>
      <c r="O64" s="18"/>
      <c r="P64" s="18">
        <f>E64+-N64</f>
        <v>4342.5</v>
      </c>
      <c r="Q64" s="18"/>
      <c r="R64" s="18"/>
      <c r="S64" s="12">
        <v>316</v>
      </c>
      <c r="T64" s="12">
        <v>-0.09</v>
      </c>
      <c r="U64" s="21">
        <f>ROUND(E64*0.115,2)</f>
        <v>499.39</v>
      </c>
      <c r="V64" s="18"/>
      <c r="W64" s="18">
        <f t="shared" ref="W64:W69" si="23">SUM(S64:U64)+G64</f>
        <v>815.3</v>
      </c>
      <c r="X64" s="22">
        <f t="shared" ref="X64:X69" si="24">P64-W64</f>
        <v>3527.2</v>
      </c>
      <c r="Y64" s="23">
        <v>378.19</v>
      </c>
      <c r="Z64" s="12">
        <f>ROUND(+E64*17.5%,2)+ROUND(E64*3%,2)</f>
        <v>890.22</v>
      </c>
      <c r="AA64" s="24">
        <f>ROUND(+E64*2%,2)</f>
        <v>86.85</v>
      </c>
      <c r="AB64" s="25">
        <f t="shared" ref="AB64:AB69" si="25">SUM(Y64:AA64)</f>
        <v>1355.26</v>
      </c>
    </row>
    <row r="65" spans="1:28" ht="15.75" x14ac:dyDescent="0.25">
      <c r="A65" s="1"/>
      <c r="B65" s="13" t="s">
        <v>151</v>
      </c>
      <c r="C65" s="13" t="s">
        <v>152</v>
      </c>
      <c r="D65" s="13" t="s">
        <v>150</v>
      </c>
      <c r="E65" s="18">
        <v>4342.5</v>
      </c>
      <c r="F65" s="32">
        <v>15</v>
      </c>
      <c r="G65" s="18"/>
      <c r="H65" s="12"/>
      <c r="I65" s="12"/>
      <c r="J65" s="12"/>
      <c r="K65" s="12"/>
      <c r="L65" s="12"/>
      <c r="M65" s="12"/>
      <c r="N65" s="35"/>
      <c r="O65" s="12"/>
      <c r="P65" s="18">
        <f t="shared" ref="P65:P69" si="26">E65+-N65</f>
        <v>4342.5</v>
      </c>
      <c r="Q65" s="12"/>
      <c r="R65" s="12"/>
      <c r="S65" s="12">
        <v>316</v>
      </c>
      <c r="T65" s="12">
        <v>0.11</v>
      </c>
      <c r="U65" s="21">
        <f t="shared" ref="U65:U68" si="27">ROUND(E65*0.115,2)</f>
        <v>499.39</v>
      </c>
      <c r="V65" s="18"/>
      <c r="W65" s="18">
        <f t="shared" si="23"/>
        <v>815.5</v>
      </c>
      <c r="X65" s="22">
        <f t="shared" si="24"/>
        <v>3527</v>
      </c>
      <c r="Y65" s="23">
        <v>378.19</v>
      </c>
      <c r="Z65" s="12">
        <f t="shared" ref="Z65:Z68" si="28">ROUND(+E65*17.5%,2)+ROUND(E65*3%,2)</f>
        <v>890.22</v>
      </c>
      <c r="AA65" s="24">
        <f t="shared" ref="AA65:AA68" si="29">ROUND(+E65*2%,2)</f>
        <v>86.85</v>
      </c>
      <c r="AB65" s="25">
        <f t="shared" si="25"/>
        <v>1355.26</v>
      </c>
    </row>
    <row r="66" spans="1:28" ht="15.75" x14ac:dyDescent="0.25">
      <c r="A66" s="1"/>
      <c r="B66" s="13" t="s">
        <v>153</v>
      </c>
      <c r="C66" s="15" t="s">
        <v>154</v>
      </c>
      <c r="D66" s="13" t="s">
        <v>150</v>
      </c>
      <c r="E66" s="18">
        <v>4342.5</v>
      </c>
      <c r="F66" s="32">
        <v>15</v>
      </c>
      <c r="G66" s="12"/>
      <c r="H66" s="12"/>
      <c r="I66" s="12"/>
      <c r="J66" s="12"/>
      <c r="K66" s="12"/>
      <c r="L66" s="12"/>
      <c r="M66" s="12"/>
      <c r="N66" s="35">
        <v>2.0699999999999998</v>
      </c>
      <c r="O66" s="12"/>
      <c r="P66" s="18">
        <f t="shared" si="26"/>
        <v>4340.43</v>
      </c>
      <c r="Q66" s="12"/>
      <c r="R66" s="12"/>
      <c r="S66" s="12">
        <v>316</v>
      </c>
      <c r="T66" s="12">
        <v>-0.16</v>
      </c>
      <c r="U66" s="21">
        <f t="shared" si="27"/>
        <v>499.39</v>
      </c>
      <c r="V66" s="18"/>
      <c r="W66" s="18">
        <f t="shared" si="23"/>
        <v>815.23</v>
      </c>
      <c r="X66" s="22">
        <f t="shared" si="24"/>
        <v>3525.2000000000003</v>
      </c>
      <c r="Y66" s="23">
        <v>378.19</v>
      </c>
      <c r="Z66" s="12">
        <f t="shared" si="28"/>
        <v>890.22</v>
      </c>
      <c r="AA66" s="24">
        <f t="shared" si="29"/>
        <v>86.85</v>
      </c>
      <c r="AB66" s="25">
        <f t="shared" si="25"/>
        <v>1355.26</v>
      </c>
    </row>
    <row r="67" spans="1:28" ht="15.75" x14ac:dyDescent="0.25">
      <c r="A67" s="1" t="s">
        <v>138</v>
      </c>
      <c r="B67" s="13" t="s">
        <v>155</v>
      </c>
      <c r="C67" s="15" t="s">
        <v>156</v>
      </c>
      <c r="D67" s="13" t="s">
        <v>150</v>
      </c>
      <c r="E67" s="18">
        <v>4342.5</v>
      </c>
      <c r="F67" s="32">
        <v>15</v>
      </c>
      <c r="G67" s="18"/>
      <c r="H67" s="12"/>
      <c r="I67" s="12"/>
      <c r="J67" s="12"/>
      <c r="K67" s="12"/>
      <c r="L67" s="12"/>
      <c r="M67" s="12"/>
      <c r="N67" s="35"/>
      <c r="O67" s="12"/>
      <c r="P67" s="18">
        <f t="shared" si="26"/>
        <v>4342.5</v>
      </c>
      <c r="Q67" s="12"/>
      <c r="R67" s="12"/>
      <c r="S67" s="12">
        <v>316</v>
      </c>
      <c r="T67" s="12">
        <v>0.11</v>
      </c>
      <c r="U67" s="21">
        <f t="shared" si="27"/>
        <v>499.39</v>
      </c>
      <c r="V67" s="18"/>
      <c r="W67" s="18">
        <f t="shared" si="23"/>
        <v>815.5</v>
      </c>
      <c r="X67" s="22">
        <f t="shared" si="24"/>
        <v>3527</v>
      </c>
      <c r="Y67" s="23">
        <v>378.19</v>
      </c>
      <c r="Z67" s="12">
        <f t="shared" si="28"/>
        <v>890.22</v>
      </c>
      <c r="AA67" s="24">
        <f t="shared" si="29"/>
        <v>86.85</v>
      </c>
      <c r="AB67" s="25">
        <f t="shared" si="25"/>
        <v>1355.26</v>
      </c>
    </row>
    <row r="68" spans="1:28" ht="31.5" x14ac:dyDescent="0.25">
      <c r="A68" s="1"/>
      <c r="B68" s="13" t="s">
        <v>157</v>
      </c>
      <c r="C68" s="15" t="s">
        <v>158</v>
      </c>
      <c r="D68" s="41" t="s">
        <v>57</v>
      </c>
      <c r="E68" s="12">
        <v>3000</v>
      </c>
      <c r="F68" s="32">
        <v>15</v>
      </c>
      <c r="G68" s="12"/>
      <c r="H68" s="12"/>
      <c r="I68" s="12"/>
      <c r="J68" s="12"/>
      <c r="K68" s="12"/>
      <c r="L68" s="12"/>
      <c r="M68" s="12"/>
      <c r="N68" s="35"/>
      <c r="O68" s="12"/>
      <c r="P68" s="18">
        <f t="shared" si="26"/>
        <v>3000</v>
      </c>
      <c r="Q68" s="12"/>
      <c r="R68" s="12"/>
      <c r="S68" s="12"/>
      <c r="T68" s="12"/>
      <c r="U68" s="21">
        <f t="shared" si="27"/>
        <v>345</v>
      </c>
      <c r="V68" s="18"/>
      <c r="W68" s="18">
        <f t="shared" si="23"/>
        <v>345</v>
      </c>
      <c r="X68" s="22">
        <f t="shared" si="24"/>
        <v>2655</v>
      </c>
      <c r="Y68" s="34">
        <v>357.27</v>
      </c>
      <c r="Z68" s="12">
        <f t="shared" si="28"/>
        <v>615</v>
      </c>
      <c r="AA68" s="24">
        <f t="shared" si="29"/>
        <v>60</v>
      </c>
      <c r="AB68" s="25">
        <f t="shared" si="25"/>
        <v>1032.27</v>
      </c>
    </row>
    <row r="69" spans="1:28" ht="15.75" x14ac:dyDescent="0.25">
      <c r="A69" s="1"/>
      <c r="B69" s="13" t="s">
        <v>167</v>
      </c>
      <c r="C69" s="15" t="s">
        <v>168</v>
      </c>
      <c r="D69" s="13" t="s">
        <v>150</v>
      </c>
      <c r="E69" s="18">
        <v>4342.5</v>
      </c>
      <c r="F69" s="32">
        <v>15</v>
      </c>
      <c r="G69" s="12"/>
      <c r="H69" s="12"/>
      <c r="I69" s="12"/>
      <c r="J69" s="12"/>
      <c r="K69" s="12"/>
      <c r="L69" s="12"/>
      <c r="M69" s="12"/>
      <c r="N69" s="35"/>
      <c r="O69" s="12"/>
      <c r="P69" s="18">
        <f t="shared" si="26"/>
        <v>4342.5</v>
      </c>
      <c r="Q69" s="12"/>
      <c r="R69" s="12"/>
      <c r="S69" s="12">
        <v>316</v>
      </c>
      <c r="T69" s="12">
        <v>0.1</v>
      </c>
      <c r="U69" s="18"/>
      <c r="V69" s="18"/>
      <c r="W69" s="18">
        <f t="shared" si="23"/>
        <v>316.10000000000002</v>
      </c>
      <c r="X69" s="22">
        <f t="shared" si="24"/>
        <v>4026.4</v>
      </c>
      <c r="Y69" s="23">
        <v>390.4</v>
      </c>
      <c r="Z69" s="12"/>
      <c r="AA69" s="23"/>
      <c r="AB69" s="25">
        <f t="shared" si="25"/>
        <v>390.4</v>
      </c>
    </row>
    <row r="70" spans="1:28" ht="15.75" x14ac:dyDescent="0.25">
      <c r="A70" s="1"/>
      <c r="B70" s="14" t="s">
        <v>35</v>
      </c>
      <c r="C70" s="14"/>
      <c r="D70" s="14"/>
      <c r="E70" s="28">
        <f>SUM(E64:E69)</f>
        <v>24712.5</v>
      </c>
      <c r="F70" s="28"/>
      <c r="G70" s="28">
        <f>SUM(G64:G69)</f>
        <v>0</v>
      </c>
      <c r="H70" s="28">
        <f>SUM(H64:H69)</f>
        <v>0</v>
      </c>
      <c r="I70" s="28"/>
      <c r="J70" s="28"/>
      <c r="K70" s="28"/>
      <c r="L70" s="28"/>
      <c r="M70" s="28"/>
      <c r="N70" s="28">
        <f t="shared" ref="N70:AB70" si="30">SUM(N64:N69)</f>
        <v>2.0699999999999998</v>
      </c>
      <c r="O70" s="28">
        <f t="shared" si="30"/>
        <v>0</v>
      </c>
      <c r="P70" s="28">
        <f t="shared" si="30"/>
        <v>24710.43</v>
      </c>
      <c r="Q70" s="28">
        <f t="shared" si="30"/>
        <v>0</v>
      </c>
      <c r="R70" s="28">
        <f t="shared" si="30"/>
        <v>0</v>
      </c>
      <c r="S70" s="28">
        <f t="shared" si="30"/>
        <v>1580</v>
      </c>
      <c r="T70" s="28">
        <f t="shared" si="30"/>
        <v>6.9999999999999993E-2</v>
      </c>
      <c r="U70" s="28">
        <f t="shared" si="30"/>
        <v>2342.56</v>
      </c>
      <c r="V70" s="28">
        <f t="shared" si="30"/>
        <v>0</v>
      </c>
      <c r="W70" s="28">
        <f t="shared" si="30"/>
        <v>3922.6299999999997</v>
      </c>
      <c r="X70" s="28">
        <f t="shared" si="30"/>
        <v>20787.800000000003</v>
      </c>
      <c r="Y70" s="28">
        <f t="shared" si="30"/>
        <v>2260.4299999999998</v>
      </c>
      <c r="Z70" s="28">
        <f t="shared" si="30"/>
        <v>4175.88</v>
      </c>
      <c r="AA70" s="28">
        <f t="shared" si="30"/>
        <v>407.4</v>
      </c>
      <c r="AB70" s="28">
        <f t="shared" si="30"/>
        <v>6843.7099999999991</v>
      </c>
    </row>
    <row r="71" spans="1:28" ht="15.75" x14ac:dyDescent="0.25">
      <c r="A71" s="1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</row>
    <row r="72" spans="1:28" ht="15.75" x14ac:dyDescent="0.25">
      <c r="A72" s="1"/>
      <c r="B72" s="15"/>
      <c r="C72" s="44" t="s">
        <v>159</v>
      </c>
      <c r="D72" s="15"/>
      <c r="E72" s="45">
        <f t="shared" ref="E72:AB72" si="31">E9+E25+E32+E52+E61+E70</f>
        <v>353931.57000000007</v>
      </c>
      <c r="F72" s="45">
        <f t="shared" si="31"/>
        <v>0</v>
      </c>
      <c r="G72" s="45">
        <f t="shared" si="31"/>
        <v>44011.94</v>
      </c>
      <c r="H72" s="45" t="e">
        <f t="shared" si="31"/>
        <v>#REF!</v>
      </c>
      <c r="I72" s="45">
        <f t="shared" si="31"/>
        <v>9591.44</v>
      </c>
      <c r="J72" s="45">
        <f t="shared" si="31"/>
        <v>4695.17</v>
      </c>
      <c r="K72" s="45">
        <f t="shared" si="31"/>
        <v>199.13</v>
      </c>
      <c r="L72" s="45">
        <f t="shared" si="31"/>
        <v>1375.93</v>
      </c>
      <c r="M72" s="45">
        <f t="shared" si="31"/>
        <v>37.35</v>
      </c>
      <c r="N72" s="45">
        <f t="shared" si="31"/>
        <v>138.85</v>
      </c>
      <c r="O72" s="45">
        <f t="shared" si="31"/>
        <v>0</v>
      </c>
      <c r="P72" s="45">
        <f t="shared" si="31"/>
        <v>353792.72000000003</v>
      </c>
      <c r="Q72" s="45">
        <f t="shared" si="31"/>
        <v>0</v>
      </c>
      <c r="R72" s="45">
        <f t="shared" si="31"/>
        <v>0</v>
      </c>
      <c r="S72" s="45">
        <f t="shared" si="31"/>
        <v>40065.08</v>
      </c>
      <c r="T72" s="45">
        <f t="shared" si="31"/>
        <v>0.62999999999999989</v>
      </c>
      <c r="U72" s="45">
        <f t="shared" si="31"/>
        <v>39643.25</v>
      </c>
      <c r="V72" s="45">
        <f t="shared" si="31"/>
        <v>500</v>
      </c>
      <c r="W72" s="45">
        <f t="shared" si="31"/>
        <v>140119.92000000001</v>
      </c>
      <c r="X72" s="45">
        <f t="shared" si="31"/>
        <v>213672.8</v>
      </c>
      <c r="Y72" s="45">
        <f t="shared" si="31"/>
        <v>21801.940000000002</v>
      </c>
      <c r="Z72" s="45">
        <f t="shared" si="31"/>
        <v>70668.209999999992</v>
      </c>
      <c r="AA72" s="45">
        <f t="shared" si="31"/>
        <v>6894.4199999999983</v>
      </c>
      <c r="AB72" s="45">
        <f t="shared" si="31"/>
        <v>99364.57</v>
      </c>
    </row>
    <row r="73" spans="1:28" ht="15.75" x14ac:dyDescent="0.25">
      <c r="A73" s="1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2"/>
      <c r="Y73" s="46"/>
      <c r="Z73" s="46"/>
      <c r="AA73" s="15"/>
      <c r="AB73" s="15"/>
    </row>
    <row r="74" spans="1:28" ht="15.75" hidden="1" x14ac:dyDescent="0.25">
      <c r="A74" s="1"/>
      <c r="B74" s="1"/>
      <c r="C74" t="s">
        <v>160</v>
      </c>
      <c r="D74" s="1"/>
      <c r="E74" s="3">
        <f>E7+E8+E12+E13+E14+E15+E16+E17+E18+E20+E21+E22+E23+E24+E28+E29+E30+E31+E36+E37+E38+E39+E40+E41+E42+E43+E44+E45+E46+E47+E48+E49+E50+E51+E55+E56+E57+E58+E59+E60+E64+E65+E66+E67+E68</f>
        <v>344199.63</v>
      </c>
      <c r="F74" s="3">
        <f>E74*17.5%</f>
        <v>60234.935249999995</v>
      </c>
      <c r="G74" s="3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9"/>
      <c r="Y74" s="1"/>
      <c r="Z74" s="3"/>
      <c r="AA74" s="1"/>
      <c r="AB74" s="1"/>
    </row>
    <row r="75" spans="1:28" ht="15.75" hidden="1" x14ac:dyDescent="0.25">
      <c r="A75" s="1"/>
      <c r="B75" s="1"/>
      <c r="C75" t="s">
        <v>161</v>
      </c>
      <c r="D75" s="1"/>
      <c r="E75" s="3">
        <f>E74</f>
        <v>344199.63</v>
      </c>
      <c r="F75" s="3">
        <f>E75*3%</f>
        <v>10325.9889</v>
      </c>
      <c r="G75" s="3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2"/>
      <c r="Y75" s="1"/>
      <c r="Z75" s="1"/>
      <c r="AA75" s="1"/>
      <c r="AB75" s="1"/>
    </row>
    <row r="76" spans="1:28" ht="15.75" hidden="1" x14ac:dyDescent="0.25">
      <c r="A76" s="1"/>
      <c r="B76" s="1"/>
      <c r="C76" s="1"/>
      <c r="D76" s="1"/>
      <c r="E76" s="1"/>
      <c r="F76" s="3">
        <f>SUM(F74:F75)</f>
        <v>70560.924149999992</v>
      </c>
      <c r="G76" s="3"/>
      <c r="H76" s="1"/>
      <c r="I76" s="1"/>
      <c r="J76" s="1"/>
      <c r="K76" s="1"/>
      <c r="L76" s="1"/>
      <c r="M76" s="1"/>
      <c r="N76" s="8"/>
      <c r="O76" s="1"/>
      <c r="P76" s="1"/>
      <c r="Q76" s="1"/>
      <c r="R76" s="1"/>
      <c r="S76" s="1"/>
      <c r="T76" s="1"/>
      <c r="U76" s="1"/>
      <c r="V76" s="1"/>
      <c r="W76" s="1"/>
      <c r="X76" s="2"/>
      <c r="Y76" s="1"/>
      <c r="Z76" s="1"/>
      <c r="AA76" s="1"/>
      <c r="AB76" s="1"/>
    </row>
    <row r="77" spans="1:28" ht="15.75" hidden="1" x14ac:dyDescent="0.25">
      <c r="A77" s="1"/>
      <c r="B77" s="1"/>
      <c r="C77" s="1"/>
      <c r="D77" s="1"/>
      <c r="E77" s="1"/>
      <c r="F77" s="3"/>
      <c r="G77" s="3"/>
      <c r="H77" s="1"/>
      <c r="I77" s="1"/>
      <c r="J77" s="1"/>
      <c r="K77" s="1"/>
      <c r="L77" s="1"/>
      <c r="M77" s="1"/>
      <c r="N77" s="8"/>
      <c r="O77" s="1"/>
      <c r="P77" s="1"/>
      <c r="Q77" s="1"/>
      <c r="R77" s="1"/>
      <c r="S77" s="1"/>
      <c r="T77" s="1"/>
      <c r="U77" s="1"/>
      <c r="V77" s="1"/>
      <c r="W77" s="1"/>
      <c r="X77" s="2"/>
      <c r="Y77" s="1"/>
      <c r="Z77" s="1"/>
      <c r="AA77" s="1"/>
      <c r="AB77" s="1"/>
    </row>
    <row r="78" spans="1:28" ht="15.75" hidden="1" x14ac:dyDescent="0.25">
      <c r="A78" s="1"/>
      <c r="B78" s="1"/>
      <c r="C78" s="1"/>
      <c r="D78" s="1"/>
      <c r="E78" s="1"/>
      <c r="F78" s="3"/>
      <c r="G78" s="3"/>
      <c r="H78" s="1"/>
      <c r="I78" s="1"/>
      <c r="J78" s="1"/>
      <c r="K78" s="1"/>
      <c r="L78" s="1"/>
      <c r="M78" s="1"/>
      <c r="N78" s="8"/>
      <c r="O78" s="1"/>
      <c r="P78" s="1"/>
      <c r="Q78" s="1"/>
      <c r="R78" s="1"/>
      <c r="S78" s="1"/>
      <c r="T78" s="1"/>
      <c r="U78" s="1"/>
      <c r="V78" s="1"/>
      <c r="W78" s="1"/>
      <c r="X78" s="2"/>
      <c r="Y78" s="1"/>
      <c r="Z78" s="1"/>
      <c r="AA78" s="1"/>
      <c r="AB78" s="1"/>
    </row>
    <row r="79" spans="1:28" ht="15.75" hidden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2"/>
      <c r="Y79" s="1"/>
      <c r="Z79" s="1"/>
      <c r="AA79" s="1"/>
      <c r="AB79" s="1"/>
    </row>
    <row r="80" spans="1:28" ht="15.75" hidden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2"/>
      <c r="Y80" s="1"/>
      <c r="Z80" s="1"/>
      <c r="AA80" s="1"/>
      <c r="AB80" s="1"/>
    </row>
    <row r="81" spans="1:28" ht="15.75" hidden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2"/>
      <c r="Y81" s="1"/>
      <c r="Z81" s="1"/>
      <c r="AA81" s="1"/>
      <c r="AB81" s="1"/>
    </row>
    <row r="82" spans="1:28" ht="15.75" hidden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2"/>
      <c r="Y82" s="1"/>
      <c r="Z82" s="1"/>
      <c r="AA82" s="1"/>
      <c r="AB82" s="1"/>
    </row>
    <row r="83" spans="1:28" ht="16.5" thickBot="1" x14ac:dyDescent="0.3">
      <c r="A83" s="1"/>
      <c r="B83" s="1"/>
      <c r="C83" s="1"/>
      <c r="D83" s="1"/>
      <c r="E83" s="48"/>
      <c r="F83" s="48"/>
      <c r="G83" s="10"/>
      <c r="H83" s="10"/>
      <c r="I83" s="10"/>
      <c r="J83" s="10"/>
      <c r="K83" s="10"/>
      <c r="L83" s="10"/>
      <c r="M83" s="10"/>
      <c r="N83" s="1"/>
      <c r="O83" s="1"/>
      <c r="P83" s="1"/>
      <c r="Q83" s="1"/>
      <c r="R83" s="1"/>
      <c r="S83" s="1"/>
      <c r="T83" s="1"/>
      <c r="U83" s="49"/>
      <c r="V83" s="49"/>
      <c r="W83" s="49"/>
      <c r="X83" s="2"/>
      <c r="Y83" s="1"/>
      <c r="Z83" s="1"/>
      <c r="AA83" s="1"/>
      <c r="AB83" s="1"/>
    </row>
    <row r="84" spans="1:28" x14ac:dyDescent="0.25">
      <c r="A84" s="1"/>
      <c r="B84" s="1"/>
      <c r="C84" s="1"/>
      <c r="D84" s="1"/>
      <c r="E84" s="50" t="s">
        <v>162</v>
      </c>
      <c r="F84" s="49"/>
      <c r="G84" s="10"/>
      <c r="H84" s="10"/>
      <c r="I84" s="10"/>
      <c r="J84" s="10"/>
      <c r="K84" s="10"/>
      <c r="L84" s="10"/>
      <c r="M84" s="10"/>
      <c r="N84" s="1"/>
      <c r="O84" s="1"/>
      <c r="P84" s="1"/>
      <c r="Q84" s="1"/>
      <c r="R84" s="1"/>
      <c r="S84" s="1"/>
      <c r="T84" s="1"/>
      <c r="U84" s="1"/>
      <c r="V84" s="1"/>
      <c r="W84" s="1"/>
      <c r="X84" s="51" t="s">
        <v>163</v>
      </c>
      <c r="Y84" s="51"/>
      <c r="Z84" s="10"/>
      <c r="AA84" s="1"/>
      <c r="AB84" s="1"/>
    </row>
    <row r="85" spans="1:28" ht="15.75" x14ac:dyDescent="0.25">
      <c r="A85" s="1"/>
      <c r="B85" s="1"/>
      <c r="C85" s="1"/>
      <c r="D85" s="1"/>
      <c r="E85" s="7" t="s">
        <v>48</v>
      </c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2" t="s">
        <v>164</v>
      </c>
      <c r="Y85" s="1"/>
      <c r="Z85" s="1"/>
      <c r="AA85" s="1"/>
      <c r="AB85" s="1"/>
    </row>
    <row r="86" spans="1:28" ht="15.75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2"/>
      <c r="Y86" s="1"/>
      <c r="Z86" s="1"/>
      <c r="AA86" s="1"/>
      <c r="AB86" s="1"/>
    </row>
  </sheetData>
  <mergeCells count="5">
    <mergeCell ref="B4:AB4"/>
    <mergeCell ref="E83:F83"/>
    <mergeCell ref="U83:W83"/>
    <mergeCell ref="E84:F84"/>
    <mergeCell ref="X84:Y84"/>
  </mergeCells>
  <pageMargins left="0.7" right="0.7" top="0.75" bottom="0.75" header="0.3" footer="0.3"/>
  <pageSetup paperSize="9" scale="5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2da Quincena</vt:lpstr>
      <vt:lpstr>'2da Quincena'!Área_de_impresión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Likuit Snake</cp:lastModifiedBy>
  <cp:lastPrinted>2023-09-07T18:48:10Z</cp:lastPrinted>
  <dcterms:created xsi:type="dcterms:W3CDTF">2023-01-12T20:19:21Z</dcterms:created>
  <dcterms:modified xsi:type="dcterms:W3CDTF">2023-09-07T18:48:14Z</dcterms:modified>
</cp:coreProperties>
</file>